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urplus model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<sst xmlns="http://schemas.openxmlformats.org/spreadsheetml/2006/main" count="26" uniqueCount="22">
  <si>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CPUE (kg/hmnd)</t>
  </si>
  <si>
    <t>ln[CPUE]</t>
  </si>
  <si>
    <t>a</t>
  </si>
  <si>
    <t>FMSY</t>
  </si>
  <si>
    <t>b</t>
  </si>
  <si>
    <t>MSY (kg)</t>
  </si>
  <si>
    <t>1) Πρωτογενή δεδομένα</t>
  </si>
  <si>
    <t>3) Γραμμική παλινδρόμηση και εκτίμηση συντελεστών αυτής</t>
  </si>
  <si>
    <t>4) Εφαρμογή των μοντέλων</t>
  </si>
  <si>
    <t>5) Εκτίμηση MSY και FMSY</t>
  </si>
  <si>
    <t>2) Υπολογισμός CPUE</t>
  </si>
  <si>
    <t>xFox</t>
  </si>
  <si>
    <t>yFox</t>
  </si>
  <si>
    <t>xSchaefer</t>
  </si>
  <si>
    <t>ySchaefer</t>
  </si>
  <si>
    <t>Βοηθητικά νούμερα για τις κάθετες, MSY γραμμές</t>
  </si>
  <si>
    <t>Έτος</t>
  </si>
  <si>
    <t>Συλλήψεις (Yield, kg)</t>
  </si>
  <si>
    <t>SCHAEFER μοντέλο</t>
  </si>
  <si>
    <t>FOX μοντέλο</t>
  </si>
  <si>
    <t>Προσπάθεια (μοντέλο)</t>
  </si>
  <si>
    <t>Προσπάθεια (Effort, hmnd)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</si>
</sst>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0"/>
      <color indexed="53"/>
      <name val="Arial"/>
      <family val="2"/>
    </font>
    <font>
      <vertAlign val="superscript"/>
      <sz val="10"/>
      <color indexed="53"/>
      <name val="Arial"/>
      <family val="2"/>
    </font>
    <font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4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SCHAEFER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0925"/>
          <c:w val="0.863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'Surplus models'!$D$2</c:f>
              <c:strCache>
                <c:ptCount val="1"/>
                <c:pt idx="0">
                  <c:v>CPUE (kg/hmnd)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'Surplus models'!$C$3:$C$19</c:f>
              <c:numCache/>
            </c:numRef>
          </c:xVal>
          <c:yVal>
            <c:numRef>
              <c:f>'Surplus models'!$D$3:$D$19</c:f>
              <c:numCache/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ax val="1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προσπάθεια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50968"/>
        <c:crossesAt val="0"/>
        <c:crossBetween val="midCat"/>
        <c:dispUnits/>
        <c:majorUnit val="25000"/>
      </c:valAx>
      <c:valAx>
        <c:axId val="80509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CPUE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233"/>
          <c:w val="0.8885"/>
          <c:h val="0.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'Surplus models'!$A$1</c:f>
              <c:strCache>
                <c:ptCount val="1"/>
                <c:pt idx="0">
                  <c:v>1) Πρωτογενή δεδομένα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'Surplus models'!$C$3:$C$19</c:f>
              <c:numCache/>
            </c:numRef>
          </c:xVal>
          <c:yVal>
            <c:numRef>
              <c:f>'Surplus models'!$B$3:$B$19</c:f>
              <c:numCache/>
            </c:numRef>
          </c:yVal>
          <c:smooth val="0"/>
        </c:ser>
        <c:ser>
          <c:idx val="1"/>
          <c:order val="1"/>
          <c:tx>
            <c:strRef>
              <c:f>'Surplus models'!$I$2</c:f>
              <c:strCache>
                <c:ptCount val="1"/>
                <c:pt idx="0">
                  <c:v>SCHAEFER μοντέλο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'Surplus models'!$H$3:$H$27</c:f>
              <c:numCache/>
            </c:numRef>
          </c:xVal>
          <c:yVal>
            <c:numRef>
              <c:f>'Surplus models'!$I$3:$I$27</c:f>
              <c:numCache/>
            </c:numRef>
          </c:yVal>
          <c:smooth val="0"/>
        </c:ser>
        <c:ser>
          <c:idx val="2"/>
          <c:order val="2"/>
          <c:tx>
            <c:strRef>
              <c:f>'Surplus models'!$J$2</c:f>
              <c:strCache>
                <c:ptCount val="1"/>
                <c:pt idx="0">
                  <c:v>FOX μοντέλο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'Surplus models'!$H$3:$H$27</c:f>
              <c:numCache/>
            </c:numRef>
          </c:xVal>
          <c:yVal>
            <c:numRef>
              <c:f>'Surplus models'!$J$3:$J$27</c:f>
              <c:numCache/>
            </c:numRef>
          </c:yVal>
          <c:smooth val="0"/>
        </c:ser>
        <c:ser>
          <c:idx val="3"/>
          <c:order val="3"/>
          <c:tx>
            <c:v>Schaefer MSY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'Surplus models'!$N$3:$N$4</c:f>
              <c:numCache/>
            </c:numRef>
          </c:xVal>
          <c:yVal>
            <c:numRef>
              <c:f>'Surplus models'!$N$6:$N$7</c:f>
              <c:numCache/>
            </c:numRef>
          </c:yVal>
          <c:smooth val="0"/>
        </c:ser>
        <c:ser>
          <c:idx val="4"/>
          <c:order val="4"/>
          <c:tx>
            <c:v>Fox MSY</c:v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'Surplus models'!$O$3:$O$4</c:f>
              <c:numCache/>
            </c:numRef>
          </c:xVal>
          <c:yVal>
            <c:numRef>
              <c:f>'Surplus models'!$O$6:$O$7</c:f>
              <c:numCache/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  <c:max val="1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effort (hmnd)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48642"/>
        <c:crossesAt val="0"/>
        <c:crossBetween val="midCat"/>
        <c:dispUnits/>
        <c:majorUnit val="25000"/>
      </c:valAx>
      <c:valAx>
        <c:axId val="48148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catch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01925"/>
          <c:y val="0.01025"/>
          <c:w val="0.96925"/>
          <c:h val="0.19925"/>
        </c:manualLayout>
      </c:layout>
      <c:overlay val="0"/>
    </c:legend>
    <c:plotVisOnly val="1"/>
    <c:dispBlanksAs val="span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420E"/>
                </a:solidFill>
                <a:latin typeface="Arial"/>
                <a:ea typeface="Arial"/>
                <a:cs typeface="Arial"/>
              </a:rPr>
              <a:t>FOX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2825"/>
          <c:w val="0.81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'Surplus models'!$E$2</c:f>
              <c:strCache>
                <c:ptCount val="1"/>
                <c:pt idx="0">
                  <c:v>ln[CPUE]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FF420E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'Surplus models'!$C$3:$C$19</c:f>
              <c:numCache/>
            </c:numRef>
          </c:xVal>
          <c:yVal>
            <c:numRef>
              <c:f>'Surplus models'!$E$3:$E$19</c:f>
              <c:numCache/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ax val="1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προσπάθεια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25900"/>
        <c:crossesAt val="0"/>
        <c:crossBetween val="midCat"/>
        <c:dispUnits/>
        <c:majorUnit val="25000"/>
      </c:valAx>
      <c:valAx>
        <c:axId val="7725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ln(CPUE)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6</xdr:row>
      <xdr:rowOff>28575</xdr:rowOff>
    </xdr:from>
    <xdr:to>
      <xdr:col>7</xdr:col>
      <xdr:colOff>9525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210175" y="1000125"/>
        <a:ext cx="35718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285750</xdr:colOff>
      <xdr:row>8</xdr:row>
      <xdr:rowOff>152400</xdr:rowOff>
    </xdr:from>
    <xdr:to>
      <xdr:col>16</xdr:col>
      <xdr:colOff>533400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12477750" y="1447800"/>
        <a:ext cx="5038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142875</xdr:colOff>
      <xdr:row>17</xdr:row>
      <xdr:rowOff>95250</xdr:rowOff>
    </xdr:from>
    <xdr:to>
      <xdr:col>7</xdr:col>
      <xdr:colOff>9525</xdr:colOff>
      <xdr:row>29</xdr:row>
      <xdr:rowOff>19050</xdr:rowOff>
    </xdr:to>
    <xdr:graphicFrame>
      <xdr:nvGraphicFramePr>
        <xdr:cNvPr id="3" name="Chart 3"/>
        <xdr:cNvGraphicFramePr/>
      </xdr:nvGraphicFramePr>
      <xdr:xfrm>
        <a:off x="5200650" y="2847975"/>
        <a:ext cx="358140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H7" sqref="H7"/>
    </sheetView>
  </sheetViews>
  <sheetFormatPr defaultColWidth="9.140625" defaultRowHeight="12.75"/>
  <cols>
    <col min="1" max="1" width="5.57421875" style="0" bestFit="1" customWidth="1"/>
    <col min="2" max="2" width="20.421875" style="0" bestFit="1" customWidth="1"/>
    <col min="3" max="3" width="25.140625" style="0" bestFit="1" customWidth="1"/>
    <col min="4" max="4" width="15.8515625" style="0" customWidth="1"/>
    <col min="5" max="5" width="8.8515625" style="0" bestFit="1" customWidth="1"/>
    <col min="6" max="6" width="28.8515625" style="0" customWidth="1"/>
    <col min="7" max="7" width="26.8515625" style="0" customWidth="1"/>
    <col min="8" max="8" width="19.57421875" style="0" bestFit="1" customWidth="1"/>
    <col min="9" max="9" width="19.00390625" style="0" bestFit="1" customWidth="1"/>
    <col min="10" max="10" width="12.7109375" style="0" bestFit="1" customWidth="1"/>
    <col min="11" max="11" width="11.57421875" style="0" customWidth="1"/>
    <col min="12" max="12" width="14.00390625" style="0" customWidth="1"/>
    <col min="13" max="16384" width="11.57421875" style="0" customWidth="1"/>
  </cols>
  <sheetData>
    <row r="1" spans="1:17" ht="12.75">
      <c r="A1" s="27" t="s">
        <v>6</v>
      </c>
      <c r="B1" s="27"/>
      <c r="C1" s="27"/>
      <c r="D1" s="28" t="s">
        <v>10</v>
      </c>
      <c r="E1" s="28"/>
      <c r="F1" s="29" t="s">
        <v>7</v>
      </c>
      <c r="G1" s="29"/>
      <c r="H1" s="30" t="s">
        <v>8</v>
      </c>
      <c r="I1" s="30"/>
      <c r="J1" s="30"/>
      <c r="K1" s="26" t="s">
        <v>9</v>
      </c>
      <c r="L1" s="26"/>
      <c r="N1" s="21" t="s">
        <v>15</v>
      </c>
      <c r="O1" s="21"/>
      <c r="P1" s="21"/>
      <c r="Q1" s="21"/>
    </row>
    <row r="2" spans="1:15" ht="12.75">
      <c r="A2" s="1" t="s">
        <v>16</v>
      </c>
      <c r="B2" s="2" t="s">
        <v>17</v>
      </c>
      <c r="C2" s="2" t="s">
        <v>21</v>
      </c>
      <c r="D2" s="16" t="s">
        <v>0</v>
      </c>
      <c r="E2" s="3" t="s">
        <v>1</v>
      </c>
      <c r="F2" s="17" t="s">
        <v>2</v>
      </c>
      <c r="G2" s="14" t="s">
        <v>2</v>
      </c>
      <c r="H2" t="s">
        <v>20</v>
      </c>
      <c r="I2" s="19" t="s">
        <v>18</v>
      </c>
      <c r="J2" s="4" t="s">
        <v>19</v>
      </c>
      <c r="K2" s="19" t="s">
        <v>3</v>
      </c>
      <c r="L2" s="4" t="s">
        <v>3</v>
      </c>
      <c r="N2" s="22" t="s">
        <v>13</v>
      </c>
      <c r="O2" s="22" t="s">
        <v>11</v>
      </c>
    </row>
    <row r="3" spans="1:15" ht="12.75">
      <c r="A3" s="5">
        <v>1988</v>
      </c>
      <c r="B3">
        <v>382000</v>
      </c>
      <c r="C3">
        <v>17300</v>
      </c>
      <c r="D3" s="6">
        <f aca="true" t="shared" si="0" ref="D3:D19">B3/C3</f>
        <v>22.08092485549133</v>
      </c>
      <c r="E3" s="7">
        <f aca="true" t="shared" si="1" ref="E3:E19">LN(D3)</f>
        <v>3.094714107102842</v>
      </c>
      <c r="F3" s="18">
        <f>INTERCEPT(D3:D19,C3:C19)</f>
        <v>25.605275586639614</v>
      </c>
      <c r="G3" s="15">
        <f>INTERCEPT(E3:E19,C3:C19)</f>
        <v>3.3339899402188258</v>
      </c>
      <c r="H3">
        <v>0</v>
      </c>
      <c r="I3" s="24">
        <f aca="true" t="shared" si="2" ref="I3:I27">($F$3*H3)+($F$5)*H3^2</f>
        <v>0</v>
      </c>
      <c r="J3" s="25">
        <f aca="true" t="shared" si="3" ref="J3:J27">H3*EXP($G$3+$G$5*H3)</f>
        <v>0</v>
      </c>
      <c r="K3" s="20">
        <f>-(F3)/(2*F5)</f>
        <v>62544.08653280679</v>
      </c>
      <c r="L3" s="8">
        <f>-1/G5</f>
        <v>70782.67142456029</v>
      </c>
      <c r="N3" s="23">
        <f>K3</f>
        <v>62544.08653280679</v>
      </c>
      <c r="O3" s="23">
        <f>L3</f>
        <v>70782.67142456029</v>
      </c>
    </row>
    <row r="4" spans="1:15" ht="12.75">
      <c r="A4" s="5">
        <v>1989</v>
      </c>
      <c r="B4">
        <v>431300</v>
      </c>
      <c r="C4">
        <v>21000</v>
      </c>
      <c r="D4" s="6">
        <f t="shared" si="0"/>
        <v>20.538095238095238</v>
      </c>
      <c r="E4" s="7">
        <f t="shared" si="1"/>
        <v>3.0222814659303743</v>
      </c>
      <c r="F4" s="17" t="s">
        <v>4</v>
      </c>
      <c r="G4" s="14" t="s">
        <v>4</v>
      </c>
      <c r="H4">
        <f aca="true" t="shared" si="4" ref="H4:H27">H3+5000</f>
        <v>5000</v>
      </c>
      <c r="I4" s="24">
        <f t="shared" si="2"/>
        <v>122908.93258262752</v>
      </c>
      <c r="J4" s="25">
        <f t="shared" si="3"/>
        <v>130684.9016220303</v>
      </c>
      <c r="K4" s="19" t="s">
        <v>5</v>
      </c>
      <c r="L4" s="4" t="s">
        <v>5</v>
      </c>
      <c r="N4" s="23">
        <f>K3</f>
        <v>62544.08653280679</v>
      </c>
      <c r="O4" s="23">
        <f>L3</f>
        <v>70782.67142456029</v>
      </c>
    </row>
    <row r="5" spans="1:15" ht="12.75">
      <c r="A5" s="5">
        <v>1990</v>
      </c>
      <c r="B5">
        <v>656000</v>
      </c>
      <c r="C5">
        <v>22800</v>
      </c>
      <c r="D5" s="6">
        <f t="shared" si="0"/>
        <v>28.771929824561404</v>
      </c>
      <c r="E5" s="7">
        <f t="shared" si="1"/>
        <v>3.359400252983694</v>
      </c>
      <c r="F5" s="18">
        <f>SLOPE(D3:D19,C3:C19)</f>
        <v>-0.0002046978140228226</v>
      </c>
      <c r="G5" s="15">
        <f>SLOPE(E3:E19,C3:C19)</f>
        <v>-1.4127751607479148E-05</v>
      </c>
      <c r="H5">
        <f t="shared" si="4"/>
        <v>10000</v>
      </c>
      <c r="I5" s="24">
        <f t="shared" si="2"/>
        <v>235582.97446411388</v>
      </c>
      <c r="J5" s="25">
        <f t="shared" si="3"/>
        <v>243543.9738890231</v>
      </c>
      <c r="K5" s="20">
        <f>-(F3^2)/(4*F5)</f>
        <v>800729.2859935766</v>
      </c>
      <c r="L5" s="8">
        <f>(-1/G5)*EXP(G3-1)</f>
        <v>730408.6390690731</v>
      </c>
      <c r="N5" s="22" t="s">
        <v>14</v>
      </c>
      <c r="O5" s="22" t="s">
        <v>12</v>
      </c>
    </row>
    <row r="6" spans="1:15" ht="12.75">
      <c r="A6" s="5">
        <v>1991</v>
      </c>
      <c r="B6">
        <v>432000</v>
      </c>
      <c r="C6">
        <v>15700</v>
      </c>
      <c r="D6" s="6">
        <f t="shared" si="0"/>
        <v>27.515923566878982</v>
      </c>
      <c r="E6" s="7">
        <f t="shared" si="1"/>
        <v>3.314764875889848</v>
      </c>
      <c r="H6">
        <f t="shared" si="4"/>
        <v>15000</v>
      </c>
      <c r="I6" s="24">
        <f t="shared" si="2"/>
        <v>338022.1256444591</v>
      </c>
      <c r="J6" s="25">
        <f t="shared" si="3"/>
        <v>340400.8409625167</v>
      </c>
      <c r="N6" s="23">
        <v>0</v>
      </c>
      <c r="O6" s="22">
        <v>0</v>
      </c>
    </row>
    <row r="7" spans="1:15" ht="12.75">
      <c r="A7" s="5">
        <v>1993</v>
      </c>
      <c r="B7">
        <v>1054000</v>
      </c>
      <c r="C7">
        <v>72000</v>
      </c>
      <c r="D7" s="6">
        <f t="shared" si="0"/>
        <v>14.63888888888889</v>
      </c>
      <c r="E7" s="7">
        <f t="shared" si="1"/>
        <v>2.6836816100852525</v>
      </c>
      <c r="H7">
        <f t="shared" si="4"/>
        <v>20000</v>
      </c>
      <c r="I7" s="24">
        <f t="shared" si="2"/>
        <v>430226.3861236633</v>
      </c>
      <c r="J7" s="25">
        <f t="shared" si="3"/>
        <v>422913.29497750907</v>
      </c>
      <c r="K7" s="9"/>
      <c r="N7" s="23">
        <f>K5</f>
        <v>800729.2859935766</v>
      </c>
      <c r="O7" s="23">
        <f>L5</f>
        <v>730408.6390690731</v>
      </c>
    </row>
    <row r="8" spans="1:11" ht="12.75">
      <c r="A8" s="5">
        <v>1994</v>
      </c>
      <c r="B8">
        <v>820000</v>
      </c>
      <c r="C8">
        <v>95900</v>
      </c>
      <c r="D8" s="6">
        <f t="shared" si="0"/>
        <v>8.550573514077163</v>
      </c>
      <c r="E8" s="7">
        <f t="shared" si="1"/>
        <v>2.145998358368906</v>
      </c>
      <c r="H8">
        <f t="shared" si="4"/>
        <v>25000</v>
      </c>
      <c r="I8" s="24">
        <f t="shared" si="2"/>
        <v>512195.75590172625</v>
      </c>
      <c r="J8" s="25">
        <f t="shared" si="3"/>
        <v>492587.43354691524</v>
      </c>
      <c r="K8" s="9"/>
    </row>
    <row r="9" spans="1:11" ht="12.75">
      <c r="A9" s="5">
        <v>1995</v>
      </c>
      <c r="B9">
        <v>745000</v>
      </c>
      <c r="C9">
        <v>100700</v>
      </c>
      <c r="D9" s="6">
        <f t="shared" si="0"/>
        <v>7.398212512413108</v>
      </c>
      <c r="E9" s="7">
        <f t="shared" si="1"/>
        <v>2.001238418655043</v>
      </c>
      <c r="H9">
        <f t="shared" si="4"/>
        <v>30000</v>
      </c>
      <c r="I9" s="24">
        <f t="shared" si="2"/>
        <v>583930.234978648</v>
      </c>
      <c r="J9" s="25">
        <f t="shared" si="3"/>
        <v>550790.640226127</v>
      </c>
      <c r="K9" s="9"/>
    </row>
    <row r="10" spans="1:11" ht="12.75">
      <c r="A10" s="5">
        <v>1996</v>
      </c>
      <c r="B10">
        <v>531700</v>
      </c>
      <c r="C10">
        <v>71400</v>
      </c>
      <c r="D10" s="6">
        <f t="shared" si="0"/>
        <v>7.446778711484594</v>
      </c>
      <c r="E10" s="7">
        <f t="shared" si="1"/>
        <v>2.0077815511647543</v>
      </c>
      <c r="H10">
        <f t="shared" si="4"/>
        <v>35000</v>
      </c>
      <c r="I10" s="24">
        <f t="shared" si="2"/>
        <v>645429.8233544289</v>
      </c>
      <c r="J10" s="25">
        <f t="shared" si="3"/>
        <v>598763.5000015948</v>
      </c>
      <c r="K10" s="9"/>
    </row>
    <row r="11" spans="1:11" ht="12.75">
      <c r="A11" s="5">
        <v>1997</v>
      </c>
      <c r="B11">
        <v>764100</v>
      </c>
      <c r="C11">
        <v>66900</v>
      </c>
      <c r="D11" s="6">
        <f t="shared" si="0"/>
        <v>11.42152466367713</v>
      </c>
      <c r="E11" s="7">
        <f t="shared" si="1"/>
        <v>2.4354997035193384</v>
      </c>
      <c r="H11">
        <f t="shared" si="4"/>
        <v>40000</v>
      </c>
      <c r="I11" s="24">
        <f t="shared" si="2"/>
        <v>696694.5210290684</v>
      </c>
      <c r="J11" s="25">
        <f t="shared" si="3"/>
        <v>637630.7346914595</v>
      </c>
      <c r="K11" s="9"/>
    </row>
    <row r="12" spans="1:11" ht="12.75">
      <c r="A12" s="5">
        <v>1998</v>
      </c>
      <c r="B12">
        <v>856100</v>
      </c>
      <c r="C12">
        <v>95400</v>
      </c>
      <c r="D12" s="6">
        <f t="shared" si="0"/>
        <v>8.973794549266247</v>
      </c>
      <c r="E12" s="7">
        <f t="shared" si="1"/>
        <v>2.194308613294199</v>
      </c>
      <c r="H12">
        <f t="shared" si="4"/>
        <v>45000</v>
      </c>
      <c r="I12" s="24">
        <f t="shared" si="2"/>
        <v>737724.3280025669</v>
      </c>
      <c r="J12" s="25">
        <f t="shared" si="3"/>
        <v>668411.2365209592</v>
      </c>
      <c r="K12" s="9"/>
    </row>
    <row r="13" spans="1:11" ht="12.75">
      <c r="A13" s="5">
        <v>1999</v>
      </c>
      <c r="B13">
        <v>607000</v>
      </c>
      <c r="C13">
        <v>85500</v>
      </c>
      <c r="D13" s="6">
        <f t="shared" si="0"/>
        <v>7.099415204678363</v>
      </c>
      <c r="E13" s="7">
        <f t="shared" si="1"/>
        <v>1.9600124151167837</v>
      </c>
      <c r="H13">
        <f t="shared" si="4"/>
        <v>50000</v>
      </c>
      <c r="I13" s="24">
        <f t="shared" si="2"/>
        <v>768519.2442749243</v>
      </c>
      <c r="J13" s="25">
        <f t="shared" si="3"/>
        <v>692027.2720188854</v>
      </c>
      <c r="K13" s="9"/>
    </row>
    <row r="14" spans="1:10" ht="12.75">
      <c r="A14" s="5">
        <v>2000</v>
      </c>
      <c r="B14">
        <v>632100</v>
      </c>
      <c r="C14">
        <v>71400</v>
      </c>
      <c r="D14" s="6">
        <f t="shared" si="0"/>
        <v>8.852941176470589</v>
      </c>
      <c r="E14" s="7">
        <f t="shared" si="1"/>
        <v>2.1807497401327143</v>
      </c>
      <c r="H14">
        <f t="shared" si="4"/>
        <v>55000</v>
      </c>
      <c r="I14" s="24">
        <f t="shared" si="2"/>
        <v>789079.2698461405</v>
      </c>
      <c r="J14" s="25">
        <f t="shared" si="3"/>
        <v>709312.9227351868</v>
      </c>
    </row>
    <row r="15" spans="1:10" ht="12.75">
      <c r="A15" s="5">
        <v>2001</v>
      </c>
      <c r="B15">
        <v>592800</v>
      </c>
      <c r="C15">
        <v>66300</v>
      </c>
      <c r="D15" s="6">
        <f t="shared" si="0"/>
        <v>8.941176470588236</v>
      </c>
      <c r="E15" s="7">
        <f t="shared" si="1"/>
        <v>2.1906671767900603</v>
      </c>
      <c r="H15">
        <f t="shared" si="4"/>
        <v>60000</v>
      </c>
      <c r="I15" s="24">
        <f t="shared" si="2"/>
        <v>799404.4047162154</v>
      </c>
      <c r="J15" s="25">
        <f t="shared" si="3"/>
        <v>721021.8240682031</v>
      </c>
    </row>
    <row r="16" spans="1:10" ht="12.75">
      <c r="A16" s="5">
        <v>2002</v>
      </c>
      <c r="B16">
        <v>533900</v>
      </c>
      <c r="C16">
        <v>45000</v>
      </c>
      <c r="D16" s="6">
        <f t="shared" si="0"/>
        <v>11.864444444444445</v>
      </c>
      <c r="E16" s="7">
        <f t="shared" si="1"/>
        <v>2.4735460657358206</v>
      </c>
      <c r="H16">
        <f t="shared" si="4"/>
        <v>65000</v>
      </c>
      <c r="I16" s="24">
        <f t="shared" si="2"/>
        <v>799494.6488851494</v>
      </c>
      <c r="J16" s="25">
        <f t="shared" si="3"/>
        <v>727834.258679978</v>
      </c>
    </row>
    <row r="17" spans="1:10" ht="12.75">
      <c r="A17" s="5">
        <v>2003</v>
      </c>
      <c r="B17">
        <v>505400</v>
      </c>
      <c r="C17">
        <v>41400</v>
      </c>
      <c r="D17" s="6">
        <f t="shared" si="0"/>
        <v>12.207729468599034</v>
      </c>
      <c r="E17" s="7">
        <f t="shared" si="1"/>
        <v>2.502069314122825</v>
      </c>
      <c r="H17">
        <f t="shared" si="4"/>
        <v>70000</v>
      </c>
      <c r="I17" s="24">
        <f t="shared" si="2"/>
        <v>789350.0023529424</v>
      </c>
      <c r="J17" s="25">
        <f t="shared" si="3"/>
        <v>730363.6565390463</v>
      </c>
    </row>
    <row r="18" spans="1:10" ht="12.75">
      <c r="A18" s="5">
        <v>2004</v>
      </c>
      <c r="B18">
        <v>507800</v>
      </c>
      <c r="C18">
        <v>34900</v>
      </c>
      <c r="D18" s="6">
        <f t="shared" si="0"/>
        <v>14.550143266475645</v>
      </c>
      <c r="E18" s="7">
        <f t="shared" si="1"/>
        <v>2.6776008400621967</v>
      </c>
      <c r="H18">
        <f t="shared" si="4"/>
        <v>75000</v>
      </c>
      <c r="I18" s="24">
        <f t="shared" si="2"/>
        <v>768970.465119594</v>
      </c>
      <c r="J18" s="25">
        <f t="shared" si="3"/>
        <v>729162.5495338925</v>
      </c>
    </row>
    <row r="19" spans="1:10" ht="12.75">
      <c r="A19" s="10">
        <v>2005</v>
      </c>
      <c r="B19" s="11">
        <v>593800</v>
      </c>
      <c r="C19" s="11">
        <v>31300</v>
      </c>
      <c r="D19" s="12">
        <f t="shared" si="0"/>
        <v>18.971246006389777</v>
      </c>
      <c r="E19" s="13">
        <f t="shared" si="1"/>
        <v>2.9429244647835517</v>
      </c>
      <c r="H19">
        <f t="shared" si="4"/>
        <v>80000</v>
      </c>
      <c r="I19" s="24">
        <f t="shared" si="2"/>
        <v>738356.0371851046</v>
      </c>
      <c r="J19" s="25">
        <f t="shared" si="3"/>
        <v>724728.0248206814</v>
      </c>
    </row>
    <row r="20" spans="8:10" ht="12.75">
      <c r="H20">
        <f t="shared" si="4"/>
        <v>85000</v>
      </c>
      <c r="I20" s="24">
        <f t="shared" si="2"/>
        <v>697506.7185494739</v>
      </c>
      <c r="J20" s="25">
        <f t="shared" si="3"/>
        <v>717506.7175818873</v>
      </c>
    </row>
    <row r="21" spans="8:10" ht="12.75">
      <c r="H21">
        <f t="shared" si="4"/>
        <v>90000</v>
      </c>
      <c r="I21" s="24">
        <f t="shared" si="2"/>
        <v>646422.5092127023</v>
      </c>
      <c r="J21" s="25">
        <f t="shared" si="3"/>
        <v>707899.3806556046</v>
      </c>
    </row>
    <row r="22" spans="8:10" ht="12.75">
      <c r="H22">
        <f t="shared" si="4"/>
        <v>95000</v>
      </c>
      <c r="I22" s="24">
        <f t="shared" si="2"/>
        <v>585103.4091747894</v>
      </c>
      <c r="J22" s="25">
        <f t="shared" si="3"/>
        <v>696265.0655281374</v>
      </c>
    </row>
    <row r="23" spans="8:10" ht="12.75">
      <c r="H23">
        <f t="shared" si="4"/>
        <v>100000</v>
      </c>
      <c r="I23" s="24">
        <f t="shared" si="2"/>
        <v>513549.4184357356</v>
      </c>
      <c r="J23" s="25">
        <f t="shared" si="3"/>
        <v>682924.9464456963</v>
      </c>
    </row>
    <row r="24" spans="8:10" ht="12.75">
      <c r="H24">
        <f t="shared" si="4"/>
        <v>105000</v>
      </c>
      <c r="I24" s="24">
        <f t="shared" si="2"/>
        <v>431760.5369955404</v>
      </c>
      <c r="J24" s="25">
        <f t="shared" si="3"/>
        <v>668165.8168771964</v>
      </c>
    </row>
    <row r="25" spans="8:10" ht="12.75">
      <c r="H25">
        <f t="shared" si="4"/>
        <v>110000</v>
      </c>
      <c r="I25" s="24">
        <f t="shared" si="2"/>
        <v>339736.7648542044</v>
      </c>
      <c r="J25" s="25">
        <f t="shared" si="3"/>
        <v>652243.2852328037</v>
      </c>
    </row>
    <row r="26" spans="8:10" ht="12.75">
      <c r="H26">
        <f t="shared" si="4"/>
        <v>115000</v>
      </c>
      <c r="I26" s="24">
        <f t="shared" si="2"/>
        <v>237478.10201172717</v>
      </c>
      <c r="J26" s="25">
        <f t="shared" si="3"/>
        <v>635384.6945970589</v>
      </c>
    </row>
    <row r="27" spans="8:10" ht="12.75">
      <c r="H27">
        <f t="shared" si="4"/>
        <v>120000</v>
      </c>
      <c r="I27" s="24">
        <f t="shared" si="2"/>
        <v>124984.54846810829</v>
      </c>
      <c r="J27" s="25">
        <f t="shared" si="3"/>
        <v>617791.7892571139</v>
      </c>
    </row>
  </sheetData>
  <sheetProtection selectLockedCells="1" selectUnlockedCells="1"/>
  <mergeCells count="5">
    <mergeCell ref="K1:L1"/>
    <mergeCell ref="A1:C1"/>
    <mergeCell ref="D1:E1"/>
    <mergeCell ref="F1:G1"/>
    <mergeCell ref="H1:J1"/>
  </mergeCells>
  <printOptions/>
  <pageMargins left="0.7875" right="0.7875" top="1.025" bottom="1.025" header="0.7875" footer="0.7875"/>
  <pageSetup firstPageNumber="1" useFirstPageNumber="1"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dcterms:modified xsi:type="dcterms:W3CDTF">2018-11-19T19:58:58Z</dcterms:modified>
  <cp:category/>
  <cp:version/>
  <cp:contentType/>
  <cp:contentStatus/>
</cp:coreProperties>
</file>