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s\Desktop\"/>
    </mc:Choice>
  </mc:AlternateContent>
  <bookViews>
    <workbookView xWindow="0" yWindow="0" windowWidth="19200" windowHeight="6465"/>
  </bookViews>
  <sheets>
    <sheet name="Phantom_4pro" sheetId="1" r:id="rId1"/>
    <sheet name="Inspire_2_Zenmuse X5s" sheetId="2" r:id="rId2"/>
    <sheet name="Olympus 25 mm" sheetId="4" r:id="rId3"/>
    <sheet name="Oblique" sheetId="5" r:id="rId4"/>
    <sheet name="Sheet2" sheetId="7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10" i="7"/>
  <c r="H11" i="7"/>
  <c r="H12" i="7"/>
  <c r="H13" i="7"/>
  <c r="H14" i="7"/>
  <c r="H15" i="7"/>
  <c r="H16" i="7"/>
  <c r="H4" i="7"/>
  <c r="G5" i="7"/>
  <c r="G6" i="7"/>
  <c r="G7" i="7"/>
  <c r="G8" i="7"/>
  <c r="G9" i="7"/>
  <c r="G10" i="7"/>
  <c r="G11" i="7"/>
  <c r="G12" i="7"/>
  <c r="G13" i="7"/>
  <c r="G14" i="7"/>
  <c r="G15" i="7"/>
  <c r="G16" i="7"/>
  <c r="G4" i="7"/>
  <c r="F5" i="7"/>
  <c r="F6" i="7"/>
  <c r="F7" i="7"/>
  <c r="F8" i="7"/>
  <c r="F9" i="7"/>
  <c r="F10" i="7"/>
  <c r="F11" i="7"/>
  <c r="F12" i="7"/>
  <c r="F13" i="7"/>
  <c r="F14" i="7"/>
  <c r="F15" i="7"/>
  <c r="F16" i="7"/>
  <c r="F4" i="7"/>
  <c r="D6" i="7"/>
  <c r="D7" i="7"/>
  <c r="D8" i="7"/>
  <c r="D9" i="7"/>
  <c r="D10" i="7"/>
  <c r="D11" i="7"/>
  <c r="D12" i="7"/>
  <c r="D13" i="7"/>
  <c r="D14" i="7"/>
  <c r="D15" i="7"/>
  <c r="D16" i="7"/>
  <c r="C5" i="7"/>
  <c r="C6" i="7"/>
  <c r="C7" i="7"/>
  <c r="C8" i="7"/>
  <c r="C9" i="7"/>
  <c r="C10" i="7"/>
  <c r="C11" i="7"/>
  <c r="C12" i="7"/>
  <c r="C13" i="7"/>
  <c r="C14" i="7"/>
  <c r="C15" i="7"/>
  <c r="C16" i="7"/>
  <c r="E7" i="7"/>
  <c r="E4" i="7"/>
  <c r="D4" i="7"/>
  <c r="C4" i="7"/>
  <c r="D5" i="7" l="1"/>
  <c r="E10" i="7"/>
  <c r="E15" i="7"/>
  <c r="E12" i="7"/>
  <c r="E9" i="7"/>
  <c r="E6" i="7"/>
  <c r="E14" i="7"/>
  <c r="E11" i="7"/>
  <c r="E8" i="7"/>
  <c r="E16" i="7"/>
  <c r="E5" i="7"/>
  <c r="E13" i="7"/>
  <c r="D56" i="5"/>
  <c r="R18" i="5"/>
  <c r="C50" i="5"/>
  <c r="C47" i="5"/>
  <c r="C39" i="5"/>
  <c r="D32" i="5"/>
  <c r="D35" i="5" s="1"/>
  <c r="D31" i="5"/>
  <c r="D39" i="5" s="1"/>
  <c r="C10" i="5" s="1"/>
  <c r="C31" i="5"/>
  <c r="P7" i="5"/>
  <c r="P9" i="5" s="1"/>
  <c r="C50" i="4"/>
  <c r="C47" i="4"/>
  <c r="C39" i="4"/>
  <c r="C32" i="4" s="1"/>
  <c r="D32" i="4"/>
  <c r="D35" i="4" s="1"/>
  <c r="D31" i="4"/>
  <c r="C31" i="4"/>
  <c r="P7" i="4"/>
  <c r="P9" i="4" s="1"/>
  <c r="C50" i="2"/>
  <c r="C47" i="2"/>
  <c r="C39" i="2"/>
  <c r="D32" i="2"/>
  <c r="D35" i="2" s="1"/>
  <c r="D37" i="2" s="1"/>
  <c r="D31" i="2"/>
  <c r="C31" i="2"/>
  <c r="P7" i="2"/>
  <c r="P9" i="2" s="1"/>
  <c r="P7" i="1"/>
  <c r="P9" i="1" s="1"/>
  <c r="C31" i="1"/>
  <c r="D31" i="1"/>
  <c r="D32" i="1"/>
  <c r="C39" i="1"/>
  <c r="C32" i="1" s="1"/>
  <c r="D7" i="1" s="1"/>
  <c r="C47" i="1"/>
  <c r="C50" i="1"/>
  <c r="D39" i="1" l="1"/>
  <c r="C10" i="1" s="1"/>
  <c r="D35" i="1"/>
  <c r="D14" i="1" s="1"/>
  <c r="P14" i="1" s="1"/>
  <c r="D37" i="4"/>
  <c r="D36" i="4"/>
  <c r="D36" i="5"/>
  <c r="D16" i="5" s="1"/>
  <c r="D25" i="5" s="1"/>
  <c r="D37" i="5"/>
  <c r="C48" i="5" s="1"/>
  <c r="C32" i="5"/>
  <c r="C35" i="5" s="1"/>
  <c r="C36" i="5" s="1"/>
  <c r="D39" i="4"/>
  <c r="C10" i="4" s="1"/>
  <c r="Q20" i="5"/>
  <c r="Q26" i="5" s="1"/>
  <c r="R26" i="5" s="1"/>
  <c r="Q21" i="5"/>
  <c r="Q27" i="5" s="1"/>
  <c r="R27" i="5" s="1"/>
  <c r="Q19" i="5"/>
  <c r="Q25" i="5" s="1"/>
  <c r="R25" i="5" s="1"/>
  <c r="D38" i="5"/>
  <c r="D42" i="5" s="1"/>
  <c r="D14" i="5"/>
  <c r="P14" i="5" s="1"/>
  <c r="C37" i="5"/>
  <c r="D18" i="5"/>
  <c r="C51" i="5"/>
  <c r="C53" i="5" s="1"/>
  <c r="D23" i="5" s="1"/>
  <c r="D7" i="4"/>
  <c r="C35" i="4"/>
  <c r="C48" i="4"/>
  <c r="C51" i="4"/>
  <c r="C53" i="4" s="1"/>
  <c r="D23" i="4" s="1"/>
  <c r="D18" i="4"/>
  <c r="D16" i="4"/>
  <c r="D25" i="4" s="1"/>
  <c r="D14" i="4"/>
  <c r="P14" i="4" s="1"/>
  <c r="C32" i="2"/>
  <c r="C35" i="2" s="1"/>
  <c r="D39" i="2"/>
  <c r="C10" i="2" s="1"/>
  <c r="D36" i="2"/>
  <c r="D38" i="2" s="1"/>
  <c r="D20" i="2" s="1"/>
  <c r="D18" i="2"/>
  <c r="C48" i="2"/>
  <c r="C51" i="2"/>
  <c r="C53" i="2" s="1"/>
  <c r="D23" i="2" s="1"/>
  <c r="D14" i="2"/>
  <c r="P14" i="2" s="1"/>
  <c r="D36" i="1" l="1"/>
  <c r="D16" i="1" s="1"/>
  <c r="D25" i="1" s="1"/>
  <c r="D37" i="1"/>
  <c r="D18" i="1" s="1"/>
  <c r="D7" i="5"/>
  <c r="C35" i="1"/>
  <c r="C36" i="1" s="1"/>
  <c r="C14" i="5"/>
  <c r="D38" i="4"/>
  <c r="D20" i="5"/>
  <c r="C18" i="5"/>
  <c r="C42" i="5"/>
  <c r="C38" i="5"/>
  <c r="C20" i="5" s="1"/>
  <c r="C16" i="5"/>
  <c r="D7" i="2"/>
  <c r="C14" i="4"/>
  <c r="C36" i="4"/>
  <c r="C37" i="4"/>
  <c r="D42" i="2"/>
  <c r="D16" i="2"/>
  <c r="D25" i="2" s="1"/>
  <c r="C14" i="2"/>
  <c r="C37" i="2"/>
  <c r="C36" i="2"/>
  <c r="C48" i="1" l="1"/>
  <c r="D38" i="1"/>
  <c r="D42" i="1" s="1"/>
  <c r="C51" i="1"/>
  <c r="C53" i="1" s="1"/>
  <c r="D23" i="1" s="1"/>
  <c r="C14" i="1"/>
  <c r="C37" i="1"/>
  <c r="D20" i="4"/>
  <c r="D42" i="4"/>
  <c r="C38" i="4"/>
  <c r="C20" i="4" s="1"/>
  <c r="C16" i="4"/>
  <c r="C42" i="4"/>
  <c r="C18" i="4"/>
  <c r="C18" i="2"/>
  <c r="C42" i="2"/>
  <c r="C38" i="2"/>
  <c r="C20" i="2" s="1"/>
  <c r="C16" i="2"/>
  <c r="C16" i="1"/>
  <c r="D20" i="1" l="1"/>
  <c r="C38" i="1"/>
  <c r="C20" i="1" s="1"/>
  <c r="C42" i="1"/>
  <c r="C18" i="1"/>
</calcChain>
</file>

<file path=xl/sharedStrings.xml><?xml version="1.0" encoding="utf-8"?>
<sst xmlns="http://schemas.openxmlformats.org/spreadsheetml/2006/main" count="254" uniqueCount="69">
  <si>
    <t>km/h</t>
  </si>
  <si>
    <t>Flight Speed</t>
  </si>
  <si>
    <t>seconds</t>
  </si>
  <si>
    <t>Photo time interval</t>
  </si>
  <si>
    <t>meters</t>
  </si>
  <si>
    <t>Distance between photos</t>
  </si>
  <si>
    <t>%</t>
  </si>
  <si>
    <t>Overlap Front</t>
  </si>
  <si>
    <t>Number of photos</t>
  </si>
  <si>
    <t xml:space="preserve">Geographical Area </t>
  </si>
  <si>
    <t>CARTOGRAPHIC SCALE</t>
  </si>
  <si>
    <t>AREA OF AN IMAGE (SQUARE METERS)</t>
  </si>
  <si>
    <t>Photo Area</t>
  </si>
  <si>
    <t>= height of single image footprint on the ground (meters)</t>
  </si>
  <si>
    <t>= width of single image footprint on the ground (meters)</t>
  </si>
  <si>
    <t>Dw</t>
  </si>
  <si>
    <t>= Ground Sampling Distance (centimeters/pixel) / Διακριτική ικανότητα φωτογραφίας</t>
  </si>
  <si>
    <t>GSD</t>
  </si>
  <si>
    <t>= the image height (pixels)</t>
  </si>
  <si>
    <t>imH</t>
  </si>
  <si>
    <t>= the image width (pixels)</t>
  </si>
  <si>
    <t>imW</t>
  </si>
  <si>
    <t>= the flight height (meters)</t>
  </si>
  <si>
    <t>H</t>
  </si>
  <si>
    <t>= the focal length of the camera (meters)</t>
  </si>
  <si>
    <t>FR meters</t>
  </si>
  <si>
    <t>= the focal length of the camera (millimeters)</t>
  </si>
  <si>
    <t>= the sensor width of the camera (millimeters)</t>
  </si>
  <si>
    <t>Sw</t>
  </si>
  <si>
    <t>Υπολογισμός</t>
  </si>
  <si>
    <t>Ορίστε ποσοστό(%) εμπρόσθιας αλληλεπικάλυψη</t>
  </si>
  <si>
    <t>Ύψος φωτογραφίας / image height (DH)</t>
  </si>
  <si>
    <t>Πλάτος φωτογραφίας / image width (DW)</t>
  </si>
  <si>
    <t>Διακριτική ικανότητα φωτογραφίας / Ground Sampling Distance (GSD)</t>
  </si>
  <si>
    <t>Χαρακτηριστικά Εικόνας</t>
  </si>
  <si>
    <t>Ορίστε την Χαρτογραφική κλίμακα       1:</t>
  </si>
  <si>
    <t>Ύψος πτήσης</t>
  </si>
  <si>
    <t>Ορίστε το Ύψος πτήσης</t>
  </si>
  <si>
    <t>Χαρτογραφική κλίμακα</t>
  </si>
  <si>
    <t>ΧΑΡΤΟΓΡΑΦΙΚΗ ΚΛΙΜΑΚΑ ΚΑΙ ΧΑΡΑΚΤΗΡΙΣΤΙΚΑ ΕΙΚΟΝΩΝ ΑΠΟ ΣμηΕΑ</t>
  </si>
  <si>
    <r>
      <t>Γεωγραφική έκταση ανά εικόνα (m</t>
    </r>
    <r>
      <rPr>
        <vertAlign val="superscript"/>
        <sz val="12"/>
        <color theme="1"/>
        <rFont val="Cambria"/>
        <family val="1"/>
        <charset val="161"/>
        <scheme val="major"/>
      </rPr>
      <t>2</t>
    </r>
    <r>
      <rPr>
        <sz val="12"/>
        <color theme="1"/>
        <rFont val="Cambria"/>
        <family val="1"/>
        <charset val="161"/>
        <scheme val="major"/>
      </rPr>
      <t>)</t>
    </r>
  </si>
  <si>
    <r>
      <rPr>
        <sz val="10"/>
        <color theme="1" tint="0.499984740745262"/>
        <rFont val="Cambria"/>
        <family val="1"/>
        <charset val="161"/>
        <scheme val="major"/>
      </rPr>
      <t>DH</t>
    </r>
  </si>
  <si>
    <t>Ταχύτητα πτήσης (klm/h)</t>
  </si>
  <si>
    <t>Ορίστε ποσοστό(%) πλευρικής αλληλεπικάλυψη</t>
  </si>
  <si>
    <t>Απόσταση μεταξύ των γραμμών (m)</t>
  </si>
  <si>
    <t>Αποδεκτό σφάλμα (cm)</t>
  </si>
  <si>
    <t>Πόσο πρέπει να είναι το GSD (cm)</t>
  </si>
  <si>
    <t>Χαρτογραφική κλίμακα που μπορείς να φτάσεις</t>
  </si>
  <si>
    <t>(4:3)</t>
  </si>
  <si>
    <t>Sensor size (mm) 13 x 17.3</t>
  </si>
  <si>
    <r>
      <t xml:space="preserve">Oblique (deg </t>
    </r>
    <r>
      <rPr>
        <vertAlign val="superscript"/>
        <sz val="12"/>
        <color theme="1"/>
        <rFont val="Cambria"/>
        <family val="1"/>
        <charset val="161"/>
        <scheme val="major"/>
      </rPr>
      <t xml:space="preserve">o </t>
    </r>
    <r>
      <rPr>
        <sz val="12"/>
        <color theme="1"/>
        <rFont val="Cambria"/>
        <family val="1"/>
        <charset val="161"/>
        <scheme val="major"/>
      </rPr>
      <t>)</t>
    </r>
  </si>
  <si>
    <t>Fov</t>
  </si>
  <si>
    <t>Radian</t>
  </si>
  <si>
    <t>radian</t>
  </si>
  <si>
    <t>Mεγάλη πλευρά</t>
  </si>
  <si>
    <t>Μεγάλη Πλευρά</t>
  </si>
  <si>
    <t>Στο κέντρο της φωτογραφίας</t>
  </si>
  <si>
    <t>Μικρή Πλευρά</t>
  </si>
  <si>
    <t>Μέχρι 42 μοίρες το 1/2 FOV</t>
  </si>
  <si>
    <t>Αποδεκτό σφάλμα (cm) για αναλογικό χάρτη</t>
  </si>
  <si>
    <r>
      <rPr>
        <sz val="8"/>
        <color rgb="FFFF0000"/>
        <rFont val="Cambria"/>
        <family val="1"/>
        <charset val="161"/>
        <scheme val="major"/>
      </rPr>
      <t>FR</t>
    </r>
  </si>
  <si>
    <t>cartographic scale</t>
  </si>
  <si>
    <t>spatial resolution</t>
  </si>
  <si>
    <t>FlightHeight</t>
  </si>
  <si>
    <t>P1</t>
  </si>
  <si>
    <t>Phantom 4 pro</t>
  </si>
  <si>
    <t>Olympus</t>
  </si>
  <si>
    <t>Zenmuse</t>
  </si>
  <si>
    <t>mavic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</si>
</sst>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000000"/>
      <name val="Cambria"/>
      <family val="1"/>
      <charset val="161"/>
    </font>
    <font>
      <b/>
      <sz val="16"/>
      <color rgb="FF000000"/>
      <name val="Cambria"/>
      <family val="1"/>
      <charset val="161"/>
    </font>
    <font>
      <sz val="11"/>
      <color theme="1"/>
      <name val="Cambria"/>
      <family val="1"/>
      <charset val="161"/>
      <scheme val="major"/>
    </font>
    <font>
      <b/>
      <sz val="16"/>
      <color rgb="FF000000"/>
      <name val="Cambria"/>
      <family val="1"/>
      <charset val="161"/>
      <scheme val="major"/>
    </font>
    <font>
      <sz val="11"/>
      <color rgb="FF000000"/>
      <name val="Cambria"/>
      <family val="1"/>
      <charset val="161"/>
      <scheme val="major"/>
    </font>
    <font>
      <sz val="10"/>
      <name val="Cambria"/>
      <family val="1"/>
      <charset val="161"/>
      <scheme val="major"/>
    </font>
    <font>
      <u/>
      <sz val="11"/>
      <color rgb="FF0066CC"/>
      <name val="Cambria"/>
      <family val="1"/>
      <charset val="161"/>
      <scheme val="major"/>
    </font>
    <font>
      <sz val="12"/>
      <color theme="1"/>
      <name val="Cambria"/>
      <family val="1"/>
      <charset val="161"/>
      <scheme val="major"/>
    </font>
    <font>
      <vertAlign val="superscript"/>
      <sz val="12"/>
      <color theme="1"/>
      <name val="Cambria"/>
      <family val="1"/>
      <charset val="161"/>
      <scheme val="major"/>
    </font>
    <font>
      <sz val="11"/>
      <color theme="1" tint="0.499984740745262"/>
      <name val="Cambria"/>
      <family val="1"/>
      <charset val="161"/>
      <scheme val="major"/>
    </font>
    <font>
      <sz val="10"/>
      <color theme="1" tint="0.499984740745262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0"/>
      <color rgb="FF000000"/>
      <name val="Cambria"/>
      <family val="1"/>
      <charset val="161"/>
    </font>
    <font>
      <sz val="20"/>
      <name val="Cambria"/>
      <family val="1"/>
      <charset val="161"/>
    </font>
    <font>
      <sz val="20"/>
      <color rgb="FF000000"/>
      <name val="Cambria"/>
      <family val="1"/>
      <charset val="161"/>
    </font>
    <font>
      <sz val="16"/>
      <color theme="1"/>
      <name val="Cambria"/>
      <family val="1"/>
      <charset val="161"/>
      <scheme val="major"/>
    </font>
    <font>
      <sz val="16"/>
      <color theme="1"/>
      <name val="Calibri"/>
      <family val="2"/>
      <charset val="161"/>
      <scheme val="minor"/>
    </font>
    <font>
      <sz val="11"/>
      <color rgb="FFFF0000"/>
      <name val="Cambria"/>
      <family val="1"/>
      <charset val="161"/>
      <scheme val="major"/>
    </font>
    <font>
      <sz val="8"/>
      <color rgb="FFFF0000"/>
      <name val="Cambria"/>
      <family val="1"/>
      <charset val="161"/>
      <scheme val="major"/>
    </font>
    <font>
      <sz val="10"/>
      <color rgb="FFFF0000"/>
      <name val="Cambria"/>
      <family val="1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AFAD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4" fillId="0" borderId="0" xfId="0" applyNumberFormat="1" applyFont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NumberFormat="1" applyFont="1" applyAlignment="1"/>
    <xf numFmtId="0" fontId="11" fillId="0" borderId="0" xfId="0" applyNumberFormat="1" applyFont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/>
    <xf numFmtId="1" fontId="9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/>
    <xf numFmtId="1" fontId="9" fillId="3" borderId="0" xfId="0" applyNumberFormat="1" applyFont="1" applyFill="1" applyAlignment="1">
      <alignment horizontal="center" vertical="center" wrapText="1"/>
    </xf>
    <xf numFmtId="1" fontId="9" fillId="5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Alignment="1"/>
    <xf numFmtId="2" fontId="18" fillId="5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8" fillId="5" borderId="0" xfId="0" applyNumberFormat="1" applyFont="1" applyFill="1" applyAlignment="1">
      <alignment horizontal="center" vertical="center" wrapText="1"/>
    </xf>
    <xf numFmtId="1" fontId="19" fillId="2" borderId="0" xfId="1" applyNumberFormat="1" applyFont="1" applyAlignment="1">
      <alignment horizontal="center" vertical="center" wrapText="1"/>
    </xf>
    <xf numFmtId="164" fontId="18" fillId="5" borderId="0" xfId="0" applyNumberFormat="1" applyFont="1" applyFill="1" applyAlignment="1">
      <alignment horizontal="center" vertical="center" wrapText="1"/>
    </xf>
    <xf numFmtId="164" fontId="19" fillId="2" borderId="0" xfId="1" applyNumberFormat="1" applyFont="1" applyAlignment="1">
      <alignment horizontal="center" vertical="center" wrapText="1"/>
    </xf>
    <xf numFmtId="2" fontId="0" fillId="0" borderId="0" xfId="0" applyNumberFormat="1"/>
    <xf numFmtId="2" fontId="20" fillId="0" borderId="0" xfId="0" applyNumberFormat="1" applyFont="1" applyAlignment="1"/>
    <xf numFmtId="0" fontId="20" fillId="0" borderId="0" xfId="0" applyNumberFormat="1" applyFont="1" applyAlignment="1"/>
    <xf numFmtId="0" fontId="20" fillId="0" borderId="0" xfId="0" applyNumberFormat="1" applyFont="1" applyFill="1" applyBorder="1" applyAlignment="1"/>
    <xf numFmtId="165" fontId="20" fillId="0" borderId="0" xfId="0" applyNumberFormat="1" applyFont="1" applyAlignment="1"/>
    <xf numFmtId="0" fontId="20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/>
    <xf numFmtId="0" fontId="15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A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Sheet2!$B$4:$B$13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Sheet2!$D$4:$D$13</c:f>
              <c:numCache>
                <c:formatCode>0.00</c:formatCode>
                <c:ptCount val="10"/>
                <c:pt idx="0">
                  <c:v>9.9431818181818183</c:v>
                </c:pt>
                <c:pt idx="1">
                  <c:v>19.886363636363637</c:v>
                </c:pt>
                <c:pt idx="2">
                  <c:v>29.829545454545453</c:v>
                </c:pt>
                <c:pt idx="3">
                  <c:v>39.772727272727273</c:v>
                </c:pt>
                <c:pt idx="4">
                  <c:v>49.715909090909079</c:v>
                </c:pt>
                <c:pt idx="5">
                  <c:v>59.659090909090907</c:v>
                </c:pt>
                <c:pt idx="6">
                  <c:v>69.60227272727272</c:v>
                </c:pt>
                <c:pt idx="7">
                  <c:v>79.545454545454547</c:v>
                </c:pt>
                <c:pt idx="8">
                  <c:v>89.488636363636346</c:v>
                </c:pt>
                <c:pt idx="9">
                  <c:v>99.431818181818159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C0-450C-908C-30D06691C932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Sheet2!$B$4:$B$13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Sheet2!$E$4:$E$13</c:f>
              <c:numCache>
                <c:formatCode>0.00</c:formatCode>
                <c:ptCount val="10"/>
                <c:pt idx="0">
                  <c:v>4.5833333333333339</c:v>
                </c:pt>
                <c:pt idx="1">
                  <c:v>9.1666666666666679</c:v>
                </c:pt>
                <c:pt idx="2">
                  <c:v>13.750000000000002</c:v>
                </c:pt>
                <c:pt idx="3">
                  <c:v>18.333333333333336</c:v>
                </c:pt>
                <c:pt idx="4">
                  <c:v>22.916666666666671</c:v>
                </c:pt>
                <c:pt idx="5">
                  <c:v>27.500000000000004</c:v>
                </c:pt>
                <c:pt idx="6">
                  <c:v>32.083333333333343</c:v>
                </c:pt>
                <c:pt idx="7">
                  <c:v>36.666666666666671</c:v>
                </c:pt>
                <c:pt idx="8">
                  <c:v>41.25</c:v>
                </c:pt>
                <c:pt idx="9">
                  <c:v>45.833333333333343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C0-450C-908C-30D06691C932}"/>
            </c:ext>
          </c:extLst>
        </c:ser>
        <c:ser>
          <c:idx val="2"/>
          <c:order val="2"/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Sheet2!$B$4:$B$13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Sheet2!$F$4:$F$13</c:f>
              <c:numCache>
                <c:formatCode>0.00</c:formatCode>
                <c:ptCount val="10"/>
                <c:pt idx="0">
                  <c:v>9.1911764705882355</c:v>
                </c:pt>
                <c:pt idx="1">
                  <c:v>18.382352941176471</c:v>
                </c:pt>
                <c:pt idx="2">
                  <c:v>27.573529411764707</c:v>
                </c:pt>
                <c:pt idx="3">
                  <c:v>36.764705882352942</c:v>
                </c:pt>
                <c:pt idx="4">
                  <c:v>45.955882352941174</c:v>
                </c:pt>
                <c:pt idx="5">
                  <c:v>55.147058823529413</c:v>
                </c:pt>
                <c:pt idx="6">
                  <c:v>64.338235294117652</c:v>
                </c:pt>
                <c:pt idx="7">
                  <c:v>73.529411764705884</c:v>
                </c:pt>
                <c:pt idx="8">
                  <c:v>82.720588235294116</c:v>
                </c:pt>
                <c:pt idx="9">
                  <c:v>91.911764705882348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C0-450C-908C-30D06691C932}"/>
            </c:ext>
          </c:extLst>
        </c:ser>
        <c:ser>
          <c:idx val="3"/>
          <c:order val="3"/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Sheet2!$B$4:$B$13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Sheet2!$G$4:$G$13</c:f>
              <c:numCache>
                <c:formatCode>0.00</c:formatCode>
                <c:ptCount val="10"/>
                <c:pt idx="0">
                  <c:v>6.617647058823529</c:v>
                </c:pt>
                <c:pt idx="1">
                  <c:v>13.235294117647058</c:v>
                </c:pt>
                <c:pt idx="2">
                  <c:v>19.852941176470587</c:v>
                </c:pt>
                <c:pt idx="3">
                  <c:v>26.470588235294116</c:v>
                </c:pt>
                <c:pt idx="4">
                  <c:v>33.088235294117652</c:v>
                </c:pt>
                <c:pt idx="5">
                  <c:v>39.705882352941174</c:v>
                </c:pt>
                <c:pt idx="6">
                  <c:v>46.32352941176471</c:v>
                </c:pt>
                <c:pt idx="7">
                  <c:v>52.941176470588232</c:v>
                </c:pt>
                <c:pt idx="8">
                  <c:v>59.558823529411768</c:v>
                </c:pt>
                <c:pt idx="9">
                  <c:v>66.176470588235304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C0-450C-908C-30D06691C932}"/>
            </c:ext>
          </c:extLst>
        </c:ser>
        <c:ser>
          <c:idx val="4"/>
          <c:order val="4"/>
          <c:spPr>
            <a:ln w="95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Sheet2!$B$4:$B$13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Sheet2!$H$4:$H$13</c:f>
              <c:numCache>
                <c:formatCode>0.00</c:formatCode>
                <c:ptCount val="10"/>
                <c:pt idx="0">
                  <c:v>5.4347826086956532</c:v>
                </c:pt>
                <c:pt idx="1">
                  <c:v>10.869565217391306</c:v>
                </c:pt>
                <c:pt idx="2">
                  <c:v>16.304347826086957</c:v>
                </c:pt>
                <c:pt idx="3">
                  <c:v>21.739130434782613</c:v>
                </c:pt>
                <c:pt idx="4">
                  <c:v>27.173913043478262</c:v>
                </c:pt>
                <c:pt idx="5">
                  <c:v>32.608695652173914</c:v>
                </c:pt>
                <c:pt idx="6">
                  <c:v>38.04347826086957</c:v>
                </c:pt>
                <c:pt idx="7">
                  <c:v>43.478260869565226</c:v>
                </c:pt>
                <c:pt idx="8">
                  <c:v>48.913043478260867</c:v>
                </c:pt>
                <c:pt idx="9">
                  <c:v>54.347826086956523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CC0-450C-908C-30D06691C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179440"/>
        <c:axId val="1977179856"/>
      </c:scatterChart>
      <c:valAx>
        <c:axId val="197717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77179856"/>
        <c:crosses val="autoZero"/>
        <c:crossBetween val="midCat"/>
      </c:valAx>
      <c:valAx>
        <c:axId val="197717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77179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56041119860018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Sheet2!$C$4:$C$13</c:f>
              <c:numCache>
                <c:formatCode>0.00</c:formatCode>
                <c:ptCount val="1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</c:numCache>
            </c:numRef>
          </c:xVal>
          <c:yVal>
            <c:numRef>
              <c:f>Sheet2!$D$4:$D$13</c:f>
              <c:numCache>
                <c:formatCode>0.00</c:formatCode>
                <c:ptCount val="10"/>
                <c:pt idx="0">
                  <c:v>9.9431818181818183</c:v>
                </c:pt>
                <c:pt idx="1">
                  <c:v>19.886363636363637</c:v>
                </c:pt>
                <c:pt idx="2">
                  <c:v>29.829545454545453</c:v>
                </c:pt>
                <c:pt idx="3">
                  <c:v>39.772727272727273</c:v>
                </c:pt>
                <c:pt idx="4">
                  <c:v>49.715909090909079</c:v>
                </c:pt>
                <c:pt idx="5">
                  <c:v>59.659090909090907</c:v>
                </c:pt>
                <c:pt idx="6">
                  <c:v>69.60227272727272</c:v>
                </c:pt>
                <c:pt idx="7">
                  <c:v>79.545454545454547</c:v>
                </c:pt>
                <c:pt idx="8">
                  <c:v>89.488636363636346</c:v>
                </c:pt>
                <c:pt idx="9">
                  <c:v>99.431818181818159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69-4AAB-BAA5-E23F12667CC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Sheet2!$C$4:$C$13</c:f>
              <c:numCache>
                <c:formatCode>0.00</c:formatCode>
                <c:ptCount val="1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</c:numCache>
            </c:numRef>
          </c:xVal>
          <c:yVal>
            <c:numRef>
              <c:f>Sheet2!$E$4:$E$13</c:f>
              <c:numCache>
                <c:formatCode>0.00</c:formatCode>
                <c:ptCount val="10"/>
                <c:pt idx="0">
                  <c:v>4.5833333333333339</c:v>
                </c:pt>
                <c:pt idx="1">
                  <c:v>9.1666666666666679</c:v>
                </c:pt>
                <c:pt idx="2">
                  <c:v>13.750000000000002</c:v>
                </c:pt>
                <c:pt idx="3">
                  <c:v>18.333333333333336</c:v>
                </c:pt>
                <c:pt idx="4">
                  <c:v>22.916666666666671</c:v>
                </c:pt>
                <c:pt idx="5">
                  <c:v>27.500000000000004</c:v>
                </c:pt>
                <c:pt idx="6">
                  <c:v>32.083333333333343</c:v>
                </c:pt>
                <c:pt idx="7">
                  <c:v>36.666666666666671</c:v>
                </c:pt>
                <c:pt idx="8">
                  <c:v>41.25</c:v>
                </c:pt>
                <c:pt idx="9">
                  <c:v>45.833333333333343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69-4AAB-BAA5-E23F12667CC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Sheet2!$C$4:$C$13</c:f>
              <c:numCache>
                <c:formatCode>0.00</c:formatCode>
                <c:ptCount val="1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</c:numCache>
            </c:numRef>
          </c:xVal>
          <c:yVal>
            <c:numRef>
              <c:f>Sheet2!$F$4:$F$13</c:f>
              <c:numCache>
                <c:formatCode>0.00</c:formatCode>
                <c:ptCount val="10"/>
                <c:pt idx="0">
                  <c:v>9.1911764705882355</c:v>
                </c:pt>
                <c:pt idx="1">
                  <c:v>18.382352941176471</c:v>
                </c:pt>
                <c:pt idx="2">
                  <c:v>27.573529411764707</c:v>
                </c:pt>
                <c:pt idx="3">
                  <c:v>36.764705882352942</c:v>
                </c:pt>
                <c:pt idx="4">
                  <c:v>45.955882352941174</c:v>
                </c:pt>
                <c:pt idx="5">
                  <c:v>55.147058823529413</c:v>
                </c:pt>
                <c:pt idx="6">
                  <c:v>64.338235294117652</c:v>
                </c:pt>
                <c:pt idx="7">
                  <c:v>73.529411764705884</c:v>
                </c:pt>
                <c:pt idx="8">
                  <c:v>82.720588235294116</c:v>
                </c:pt>
                <c:pt idx="9">
                  <c:v>91.911764705882348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69-4AAB-BAA5-E23F12667CC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Sheet2!$C$4:$C$13</c:f>
              <c:numCache>
                <c:formatCode>0.00</c:formatCode>
                <c:ptCount val="1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</c:numCache>
            </c:numRef>
          </c:xVal>
          <c:yVal>
            <c:numRef>
              <c:f>Sheet2!$G$4:$G$13</c:f>
              <c:numCache>
                <c:formatCode>0.00</c:formatCode>
                <c:ptCount val="10"/>
                <c:pt idx="0">
                  <c:v>6.617647058823529</c:v>
                </c:pt>
                <c:pt idx="1">
                  <c:v>13.235294117647058</c:v>
                </c:pt>
                <c:pt idx="2">
                  <c:v>19.852941176470587</c:v>
                </c:pt>
                <c:pt idx="3">
                  <c:v>26.470588235294116</c:v>
                </c:pt>
                <c:pt idx="4">
                  <c:v>33.088235294117652</c:v>
                </c:pt>
                <c:pt idx="5">
                  <c:v>39.705882352941174</c:v>
                </c:pt>
                <c:pt idx="6">
                  <c:v>46.32352941176471</c:v>
                </c:pt>
                <c:pt idx="7">
                  <c:v>52.941176470588232</c:v>
                </c:pt>
                <c:pt idx="8">
                  <c:v>59.558823529411768</c:v>
                </c:pt>
                <c:pt idx="9">
                  <c:v>66.176470588235304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69-4AAB-BAA5-E23F12667CC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Sheet2!$C$4:$C$13</c:f>
              <c:numCache>
                <c:formatCode>0.00</c:formatCode>
                <c:ptCount val="1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</c:numCache>
            </c:numRef>
          </c:xVal>
          <c:yVal>
            <c:numRef>
              <c:f>Sheet2!$H$4:$H$13</c:f>
              <c:numCache>
                <c:formatCode>0.00</c:formatCode>
                <c:ptCount val="10"/>
                <c:pt idx="0">
                  <c:v>5.4347826086956532</c:v>
                </c:pt>
                <c:pt idx="1">
                  <c:v>10.869565217391306</c:v>
                </c:pt>
                <c:pt idx="2">
                  <c:v>16.304347826086957</c:v>
                </c:pt>
                <c:pt idx="3">
                  <c:v>21.739130434782613</c:v>
                </c:pt>
                <c:pt idx="4">
                  <c:v>27.173913043478262</c:v>
                </c:pt>
                <c:pt idx="5">
                  <c:v>32.608695652173914</c:v>
                </c:pt>
                <c:pt idx="6">
                  <c:v>38.04347826086957</c:v>
                </c:pt>
                <c:pt idx="7">
                  <c:v>43.478260869565226</c:v>
                </c:pt>
                <c:pt idx="8">
                  <c:v>48.913043478260867</c:v>
                </c:pt>
                <c:pt idx="9">
                  <c:v>54.347826086956523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A69-4AAB-BAA5-E23F12667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0864"/>
        <c:axId val="88288368"/>
      </c:scatterChart>
      <c:valAx>
        <c:axId val="8829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8288368"/>
        <c:crosses val="autoZero"/>
        <c:crossBetween val="midCat"/>
      </c:valAx>
      <c:valAx>
        <c:axId val="8828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8290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</xdr:colOff>
      <xdr:row>2</xdr:row>
      <xdr:rowOff>35720</xdr:rowOff>
    </xdr:from>
    <xdr:to>
      <xdr:col>13</xdr:col>
      <xdr:colOff>69055</xdr:colOff>
      <xdr:row>22</xdr:row>
      <xdr:rowOff>357189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84218" y="400845"/>
          <a:ext cx="5534025" cy="6258719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13</xdr:col>
      <xdr:colOff>57151</xdr:colOff>
      <xdr:row>24</xdr:row>
      <xdr:rowOff>38895</xdr:rowOff>
    </xdr:from>
    <xdr:to>
      <xdr:col>18</xdr:col>
      <xdr:colOff>118269</xdr:colOff>
      <xdr:row>41</xdr:row>
      <xdr:rowOff>167049</xdr:rowOff>
    </xdr:to>
    <xdr:pic>
      <xdr:nvPicPr>
        <xdr:cNvPr id="4" name="3 - Εικόνα" descr="DJI_0017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06339" y="7103270"/>
          <a:ext cx="5220493" cy="3430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361950</xdr:colOff>
      <xdr:row>24</xdr:row>
      <xdr:rowOff>19051</xdr:rowOff>
    </xdr:from>
    <xdr:to>
      <xdr:col>16</xdr:col>
      <xdr:colOff>723900</xdr:colOff>
      <xdr:row>40</xdr:row>
      <xdr:rowOff>151968</xdr:rowOff>
    </xdr:to>
    <xdr:pic>
      <xdr:nvPicPr>
        <xdr:cNvPr id="7" name="6 - Εικόνα" descr="DJI_0017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7562851"/>
          <a:ext cx="5219700" cy="3390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1012032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361950</xdr:colOff>
      <xdr:row>24</xdr:row>
      <xdr:rowOff>19051</xdr:rowOff>
    </xdr:from>
    <xdr:to>
      <xdr:col>16</xdr:col>
      <xdr:colOff>723900</xdr:colOff>
      <xdr:row>39</xdr:row>
      <xdr:rowOff>132918</xdr:rowOff>
    </xdr:to>
    <xdr:pic>
      <xdr:nvPicPr>
        <xdr:cNvPr id="5" name="4 - Εικόνα" descr="DJI_0017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7562851"/>
          <a:ext cx="5219700" cy="3390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9525</xdr:colOff>
      <xdr:row>24</xdr:row>
      <xdr:rowOff>19051</xdr:rowOff>
    </xdr:from>
    <xdr:to>
      <xdr:col>13</xdr:col>
      <xdr:colOff>352425</xdr:colOff>
      <xdr:row>40</xdr:row>
      <xdr:rowOff>151968</xdr:rowOff>
    </xdr:to>
    <xdr:pic>
      <xdr:nvPicPr>
        <xdr:cNvPr id="7" name="6 - Εικόνα" descr="DJI_0017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7324726"/>
          <a:ext cx="5219700" cy="36000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415925</xdr:colOff>
      <xdr:row>1</xdr:row>
      <xdr:rowOff>47625</xdr:rowOff>
    </xdr:from>
    <xdr:to>
      <xdr:col>17</xdr:col>
      <xdr:colOff>111125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66675</xdr:rowOff>
    </xdr:from>
    <xdr:to>
      <xdr:col>7</xdr:col>
      <xdr:colOff>304800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pix4d.com/hc/en-us/articles/20255980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upport.pix4d.com/hc/en-us/articles/2025598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upport.pix4d.com/hc/en-us/articles/20255980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pix4d.com/hc/en-us/articles/20255980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B6" zoomScale="80" zoomScaleNormal="80" workbookViewId="0">
      <selection activeCell="C8" sqref="C8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ht="11.2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hidden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31.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59</v>
      </c>
    </row>
    <row r="7" spans="1:16" ht="31.5" x14ac:dyDescent="0.25">
      <c r="B7" s="17" t="s">
        <v>35</v>
      </c>
      <c r="C7" s="23">
        <v>410</v>
      </c>
      <c r="D7" s="24">
        <f>C32</f>
        <v>100.03999999999999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10.25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3.4166666666666665</v>
      </c>
    </row>
    <row r="10" spans="1:16" ht="21" x14ac:dyDescent="0.25">
      <c r="B10" s="17" t="s">
        <v>37</v>
      </c>
      <c r="C10" s="22">
        <f>D39</f>
        <v>409.8360655737705</v>
      </c>
      <c r="D10" s="25">
        <v>100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2.6813840155945416</v>
      </c>
      <c r="D14" s="20">
        <f>D35</f>
        <v>2.6803118908382064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321.63742690058473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146.72533333333331</v>
      </c>
      <c r="D16" s="22">
        <f>D36</f>
        <v>146.66666666666666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4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</row>
    <row r="18" spans="2:14" ht="31.5" x14ac:dyDescent="0.25">
      <c r="B18" s="18" t="s">
        <v>31</v>
      </c>
      <c r="C18" s="22">
        <f>C37</f>
        <v>97.816888888888883</v>
      </c>
      <c r="D18" s="22">
        <f>D37</f>
        <v>97.777777777777771</v>
      </c>
      <c r="E18" s="10"/>
      <c r="F18" s="10"/>
      <c r="G18" s="6"/>
      <c r="H18" s="6"/>
      <c r="I18" s="6"/>
      <c r="J18" s="6"/>
      <c r="K18" s="6"/>
      <c r="L18" s="6"/>
      <c r="M18" s="6"/>
      <c r="N18" s="1"/>
    </row>
    <row r="19" spans="2:14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</row>
    <row r="20" spans="2:14" ht="33.75" x14ac:dyDescent="0.25">
      <c r="B20" s="18" t="s">
        <v>40</v>
      </c>
      <c r="C20" s="22">
        <f>C38</f>
        <v>14352.215627851849</v>
      </c>
      <c r="D20" s="22">
        <f>D38</f>
        <v>14340.740740740739</v>
      </c>
      <c r="E20" s="10"/>
      <c r="F20" s="10"/>
      <c r="G20" s="6"/>
      <c r="H20" s="6"/>
      <c r="I20" s="6"/>
      <c r="J20" s="6"/>
      <c r="K20" s="6"/>
      <c r="L20" s="6"/>
      <c r="M20" s="6"/>
      <c r="N20" s="1"/>
    </row>
    <row r="21" spans="2:14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</row>
    <row r="22" spans="2:14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4" ht="31.5" x14ac:dyDescent="0.25">
      <c r="B23" s="17" t="s">
        <v>30</v>
      </c>
      <c r="C23" s="23">
        <v>70</v>
      </c>
      <c r="D23" s="22">
        <f>C53</f>
        <v>52.79999999999999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4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</row>
    <row r="25" spans="2:14" ht="31.5" x14ac:dyDescent="0.25">
      <c r="B25" s="17" t="s">
        <v>43</v>
      </c>
      <c r="C25" s="23">
        <v>50</v>
      </c>
      <c r="D25" s="22">
        <f>D16-((C25*D36)/100)</f>
        <v>73.333333333333329</v>
      </c>
      <c r="E25" s="5"/>
      <c r="F25" s="5"/>
      <c r="G25" s="6"/>
      <c r="H25" s="6"/>
      <c r="I25" s="6"/>
      <c r="J25" s="6"/>
      <c r="K25" s="6"/>
      <c r="L25" s="6"/>
      <c r="M25" s="6"/>
      <c r="N25" s="1"/>
    </row>
    <row r="26" spans="2:14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</row>
    <row r="27" spans="2:14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</row>
    <row r="28" spans="2:14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4" x14ac:dyDescent="0.25">
      <c r="B29" s="27" t="s">
        <v>28</v>
      </c>
      <c r="C29" s="27">
        <v>13.2</v>
      </c>
      <c r="D29" s="27"/>
      <c r="E29" s="28" t="s">
        <v>27</v>
      </c>
      <c r="F29" s="28"/>
      <c r="G29" s="29"/>
      <c r="H29" s="29"/>
      <c r="I29" s="29"/>
      <c r="J29" s="6"/>
      <c r="K29" s="6"/>
      <c r="L29" s="6"/>
      <c r="M29" s="6"/>
      <c r="N29" s="1"/>
    </row>
    <row r="30" spans="2:14" x14ac:dyDescent="0.25">
      <c r="B30" s="27" t="s">
        <v>60</v>
      </c>
      <c r="C30" s="27">
        <v>9</v>
      </c>
      <c r="D30" s="27">
        <v>24.4</v>
      </c>
      <c r="E30" s="28" t="s">
        <v>26</v>
      </c>
      <c r="F30" s="28"/>
      <c r="G30" s="29"/>
      <c r="H30" s="29"/>
      <c r="I30" s="29"/>
      <c r="J30" s="6"/>
      <c r="K30" s="6"/>
      <c r="L30" s="6"/>
      <c r="M30" s="6"/>
      <c r="N30" s="1"/>
    </row>
    <row r="31" spans="2:14" x14ac:dyDescent="0.25">
      <c r="B31" s="27" t="s">
        <v>25</v>
      </c>
      <c r="C31" s="27">
        <f>C30/1000</f>
        <v>8.9999999999999993E-3</v>
      </c>
      <c r="D31" s="30">
        <f>D30/1000</f>
        <v>2.4399999999999998E-2</v>
      </c>
      <c r="E31" s="28" t="s">
        <v>24</v>
      </c>
      <c r="F31" s="28"/>
      <c r="G31" s="29"/>
      <c r="H31" s="29"/>
      <c r="I31" s="29"/>
      <c r="J31" s="6"/>
      <c r="K31" s="6"/>
      <c r="L31" s="6"/>
      <c r="M31" s="6"/>
      <c r="N31" s="1"/>
    </row>
    <row r="32" spans="2:14" x14ac:dyDescent="0.25">
      <c r="B32" s="16" t="s">
        <v>23</v>
      </c>
      <c r="C32" s="16">
        <f>C39*D31*10</f>
        <v>100.03999999999999</v>
      </c>
      <c r="D32" s="16">
        <f>D10</f>
        <v>100</v>
      </c>
      <c r="E32" s="11" t="s">
        <v>22</v>
      </c>
      <c r="F32" s="11"/>
      <c r="G32" s="13"/>
      <c r="H32" s="13"/>
      <c r="I32" s="7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5472</v>
      </c>
      <c r="D33" s="27"/>
      <c r="E33" s="28" t="s">
        <v>20</v>
      </c>
      <c r="F33" s="28"/>
      <c r="G33" s="31"/>
      <c r="H33" s="14"/>
      <c r="I33" s="8"/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3648</v>
      </c>
      <c r="D34" s="27"/>
      <c r="E34" s="28" t="s">
        <v>18</v>
      </c>
      <c r="F34" s="28"/>
      <c r="G34" s="29"/>
      <c r="H34" s="12"/>
      <c r="I34" s="6"/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2.6813840155945416</v>
      </c>
      <c r="D35" s="16">
        <f>(C29*D32*100)/(C30*C33)</f>
        <v>2.6803118908382064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146.72533333333331</v>
      </c>
      <c r="D36" s="16">
        <f>(D35*C33)/100</f>
        <v>146.66666666666666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97.816888888888883</v>
      </c>
      <c r="D37" s="16">
        <f>(D35*C34)/100</f>
        <v>97.777777777777771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14352.215627851849</v>
      </c>
      <c r="D38" s="16">
        <f>D36*D37</f>
        <v>14340.740740740739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410</v>
      </c>
      <c r="D39" s="16">
        <f>(1/(D31/D32))/10</f>
        <v>409.8360655737705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30.669550361673515</v>
      </c>
      <c r="D42" s="16">
        <f>C41/D38</f>
        <v>0.20919421487603307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91.47727272727272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70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29.333333333333329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52.79999999999999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  <row r="54" spans="2:14" x14ac:dyDescent="0.25">
      <c r="N54" s="1"/>
    </row>
    <row r="55" spans="2:14" x14ac:dyDescent="0.25">
      <c r="N55" s="1"/>
    </row>
    <row r="56" spans="2:14" x14ac:dyDescent="0.25">
      <c r="N56" s="1"/>
    </row>
    <row r="57" spans="2:14" x14ac:dyDescent="0.25">
      <c r="N57" s="1"/>
    </row>
    <row r="58" spans="2:14" x14ac:dyDescent="0.25">
      <c r="N58" s="1"/>
    </row>
    <row r="59" spans="2:14" x14ac:dyDescent="0.25">
      <c r="N59" s="1"/>
    </row>
    <row r="60" spans="2:14" x14ac:dyDescent="0.25">
      <c r="N60" s="1"/>
    </row>
    <row r="61" spans="2:14" x14ac:dyDescent="0.25">
      <c r="N61" s="1"/>
    </row>
    <row r="62" spans="2:14" x14ac:dyDescent="0.25">
      <c r="N62" s="1"/>
    </row>
    <row r="63" spans="2:14" x14ac:dyDescent="0.25">
      <c r="N63" s="1"/>
    </row>
  </sheetData>
  <mergeCells count="2">
    <mergeCell ref="A1:N4"/>
    <mergeCell ref="B12:D12"/>
  </mergeCells>
  <hyperlinks>
    <hyperlink ref="E35" r:id="rId1" display="= Ground Sampling Distance (centimeters/pixel)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3" workbookViewId="0">
      <selection activeCell="D7" sqref="D7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45</v>
      </c>
    </row>
    <row r="7" spans="1:16" ht="31.5" x14ac:dyDescent="0.25">
      <c r="B7" s="17" t="s">
        <v>35</v>
      </c>
      <c r="C7" s="23">
        <v>500</v>
      </c>
      <c r="D7" s="24">
        <f>C32</f>
        <v>150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12.5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4.166666666666667</v>
      </c>
    </row>
    <row r="10" spans="1:16" ht="21" x14ac:dyDescent="0.25">
      <c r="B10" s="17" t="s">
        <v>37</v>
      </c>
      <c r="C10" s="22">
        <f>D39</f>
        <v>500</v>
      </c>
      <c r="D10" s="25">
        <v>150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3.2765151515151514</v>
      </c>
      <c r="D14" s="20">
        <f>D35</f>
        <v>3.2765151515151514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393.18181818181813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173</v>
      </c>
      <c r="D16" s="22">
        <f>D36</f>
        <v>173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4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</row>
    <row r="18" spans="2:14" ht="31.5" x14ac:dyDescent="0.25">
      <c r="B18" s="18" t="s">
        <v>31</v>
      </c>
      <c r="C18" s="22">
        <f>C37</f>
        <v>129.61893939393937</v>
      </c>
      <c r="D18" s="22">
        <f>D37</f>
        <v>129.61893939393937</v>
      </c>
      <c r="E18" s="10"/>
      <c r="F18" s="10"/>
      <c r="G18" s="6"/>
      <c r="H18" s="6"/>
      <c r="I18" s="6"/>
      <c r="J18" s="6"/>
      <c r="K18" s="6"/>
      <c r="L18" s="6"/>
      <c r="M18" s="6"/>
      <c r="N18" s="1"/>
    </row>
    <row r="19" spans="2:14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</row>
    <row r="20" spans="2:14" ht="33.75" x14ac:dyDescent="0.25">
      <c r="B20" s="18" t="s">
        <v>40</v>
      </c>
      <c r="C20" s="22">
        <f>C38</f>
        <v>22424.076515151512</v>
      </c>
      <c r="D20" s="22">
        <f>D38</f>
        <v>22424.076515151512</v>
      </c>
      <c r="E20" s="10"/>
      <c r="F20" s="10"/>
      <c r="G20" s="6"/>
      <c r="H20" s="6"/>
      <c r="I20" s="6"/>
      <c r="J20" s="6"/>
      <c r="K20" s="6"/>
      <c r="L20" s="6"/>
      <c r="M20" s="6"/>
      <c r="N20" s="1"/>
    </row>
    <row r="21" spans="2:14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</row>
    <row r="22" spans="2:14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4" ht="31.5" x14ac:dyDescent="0.25">
      <c r="B23" s="17" t="s">
        <v>30</v>
      </c>
      <c r="C23" s="23">
        <v>87</v>
      </c>
      <c r="D23" s="22">
        <f>C53</f>
        <v>30.330831818181814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4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</row>
    <row r="25" spans="2:14" ht="31.5" x14ac:dyDescent="0.25">
      <c r="B25" s="17" t="s">
        <v>43</v>
      </c>
      <c r="C25" s="23">
        <v>90</v>
      </c>
      <c r="D25" s="22">
        <f>D16-((C25*D36)/100)</f>
        <v>17.300000000000011</v>
      </c>
      <c r="E25" s="5"/>
      <c r="F25" s="5"/>
      <c r="G25" s="6"/>
      <c r="H25" s="6"/>
      <c r="I25" s="6"/>
      <c r="J25" s="6"/>
      <c r="K25" s="6"/>
      <c r="L25" s="6"/>
      <c r="M25" s="6"/>
      <c r="N25" s="1"/>
    </row>
    <row r="26" spans="2:14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</row>
    <row r="27" spans="2:14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</row>
    <row r="28" spans="2:14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4" x14ac:dyDescent="0.25">
      <c r="B29" s="27" t="s">
        <v>28</v>
      </c>
      <c r="C29" s="27">
        <v>17.3</v>
      </c>
      <c r="D29" s="27" t="s">
        <v>49</v>
      </c>
      <c r="E29" s="28" t="s">
        <v>27</v>
      </c>
      <c r="F29" s="28"/>
      <c r="G29" s="29"/>
      <c r="H29" s="29"/>
      <c r="I29" s="29"/>
      <c r="J29" s="6"/>
      <c r="K29" s="6"/>
      <c r="L29" s="6"/>
      <c r="M29" s="6"/>
      <c r="N29" s="1"/>
    </row>
    <row r="30" spans="2:14" x14ac:dyDescent="0.25">
      <c r="B30" s="27" t="s">
        <v>60</v>
      </c>
      <c r="C30" s="27">
        <v>15</v>
      </c>
      <c r="D30" s="27">
        <v>30</v>
      </c>
      <c r="E30" s="28" t="s">
        <v>26</v>
      </c>
      <c r="F30" s="28"/>
      <c r="G30" s="29"/>
      <c r="H30" s="29"/>
      <c r="I30" s="29"/>
      <c r="J30" s="6"/>
      <c r="K30" s="6"/>
      <c r="L30" s="6"/>
      <c r="M30" s="6"/>
      <c r="N30" s="1"/>
    </row>
    <row r="31" spans="2:14" x14ac:dyDescent="0.25">
      <c r="B31" s="27" t="s">
        <v>25</v>
      </c>
      <c r="C31" s="27">
        <f>C30/1000</f>
        <v>1.4999999999999999E-2</v>
      </c>
      <c r="D31" s="27">
        <f>D30/1000</f>
        <v>0.03</v>
      </c>
      <c r="E31" s="28" t="s">
        <v>24</v>
      </c>
      <c r="F31" s="28"/>
      <c r="G31" s="29"/>
      <c r="H31" s="29"/>
      <c r="I31" s="29"/>
      <c r="J31" s="6"/>
      <c r="K31" s="6"/>
      <c r="L31" s="6"/>
      <c r="M31" s="6"/>
      <c r="N31" s="1"/>
    </row>
    <row r="32" spans="2:14" x14ac:dyDescent="0.25">
      <c r="B32" s="16" t="s">
        <v>23</v>
      </c>
      <c r="C32" s="16">
        <f>C39*D31*10</f>
        <v>150</v>
      </c>
      <c r="D32" s="16">
        <f>D10</f>
        <v>150</v>
      </c>
      <c r="E32" s="11" t="s">
        <v>22</v>
      </c>
      <c r="F32" s="11"/>
      <c r="G32" s="13"/>
      <c r="H32" s="13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5280</v>
      </c>
      <c r="D33" s="27"/>
      <c r="E33" s="28" t="s">
        <v>20</v>
      </c>
      <c r="F33" s="28"/>
      <c r="G33" s="31"/>
      <c r="H33" s="32"/>
      <c r="I33" s="7" t="s">
        <v>48</v>
      </c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3956</v>
      </c>
      <c r="D34" s="27"/>
      <c r="E34" s="28" t="s">
        <v>18</v>
      </c>
      <c r="F34" s="28"/>
      <c r="G34" s="29"/>
      <c r="H34" s="29"/>
      <c r="I34" s="6" t="s">
        <v>48</v>
      </c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3.2765151515151514</v>
      </c>
      <c r="D35" s="16">
        <f>(C29*D32*100)/(C30*C33)</f>
        <v>3.2765151515151514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173</v>
      </c>
      <c r="D36" s="16">
        <f>(D35*C33)/100</f>
        <v>173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129.61893939393937</v>
      </c>
      <c r="D37" s="16">
        <f>(D35*C34)/100</f>
        <v>129.61893939393937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22424.076515151512</v>
      </c>
      <c r="D38" s="16">
        <f>D36*D37</f>
        <v>22424.076515151512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500</v>
      </c>
      <c r="D39" s="16">
        <f>(1/(D31/D32))/10</f>
        <v>500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23.144765834585066</v>
      </c>
      <c r="D42" s="16">
        <f>C41/D38</f>
        <v>0.13378477361031829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93.570898379281928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87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16.850462121212118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30.330831818181814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</sheetData>
  <mergeCells count="2">
    <mergeCell ref="A1:N4"/>
    <mergeCell ref="B12:D12"/>
  </mergeCells>
  <hyperlinks>
    <hyperlink ref="E35" r:id="rId1" display="= Ground Sampling Distance (centimeters/pixel)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2" zoomScale="80" zoomScaleNormal="80" workbookViewId="0">
      <selection activeCell="B33" sqref="B33:G34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45</v>
      </c>
    </row>
    <row r="7" spans="1:16" ht="31.5" x14ac:dyDescent="0.25">
      <c r="B7" s="17" t="s">
        <v>35</v>
      </c>
      <c r="C7" s="23">
        <v>500</v>
      </c>
      <c r="D7" s="24">
        <f>C32</f>
        <v>250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12.5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4.166666666666667</v>
      </c>
    </row>
    <row r="10" spans="1:16" ht="21" x14ac:dyDescent="0.25">
      <c r="B10" s="17" t="s">
        <v>37</v>
      </c>
      <c r="C10" s="22">
        <f>D39</f>
        <v>240</v>
      </c>
      <c r="D10" s="25">
        <v>120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3.2765151515151514</v>
      </c>
      <c r="D14" s="20">
        <f>D35</f>
        <v>1.5727272727272728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188.72727272727275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173</v>
      </c>
      <c r="D16" s="22">
        <f>D36</f>
        <v>83.04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4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</row>
    <row r="18" spans="2:14" ht="31.5" x14ac:dyDescent="0.25">
      <c r="B18" s="18" t="s">
        <v>31</v>
      </c>
      <c r="C18" s="22">
        <f>C37</f>
        <v>129.61893939393937</v>
      </c>
      <c r="D18" s="22">
        <f>D37</f>
        <v>62.217090909090913</v>
      </c>
      <c r="E18" s="10"/>
      <c r="F18" s="10"/>
      <c r="G18" s="6"/>
      <c r="H18" s="6"/>
      <c r="I18" s="6"/>
      <c r="J18" s="6"/>
      <c r="K18" s="6"/>
      <c r="L18" s="6"/>
      <c r="M18" s="6"/>
      <c r="N18" s="1"/>
    </row>
    <row r="19" spans="2:14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</row>
    <row r="20" spans="2:14" ht="33.75" x14ac:dyDescent="0.25">
      <c r="B20" s="18" t="s">
        <v>40</v>
      </c>
      <c r="C20" s="22">
        <f>C38</f>
        <v>22424.076515151512</v>
      </c>
      <c r="D20" s="22">
        <f>D38</f>
        <v>5166.5072290909102</v>
      </c>
      <c r="E20" s="10"/>
      <c r="F20" s="10"/>
      <c r="G20" s="6"/>
      <c r="H20" s="6"/>
      <c r="I20" s="6"/>
      <c r="J20" s="6"/>
      <c r="K20" s="6"/>
      <c r="L20" s="6"/>
      <c r="M20" s="6"/>
      <c r="N20" s="1"/>
    </row>
    <row r="21" spans="2:14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</row>
    <row r="22" spans="2:14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4" ht="31.5" x14ac:dyDescent="0.25">
      <c r="B23" s="17" t="s">
        <v>30</v>
      </c>
      <c r="C23" s="23">
        <v>87</v>
      </c>
      <c r="D23" s="22">
        <f>C53</f>
        <v>14.558799272727279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4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</row>
    <row r="25" spans="2:14" ht="31.5" x14ac:dyDescent="0.25">
      <c r="B25" s="17" t="s">
        <v>43</v>
      </c>
      <c r="C25" s="23">
        <v>90</v>
      </c>
      <c r="D25" s="22">
        <f>D16-((C25*D36)/100)</f>
        <v>8.304000000000002</v>
      </c>
      <c r="E25" s="5"/>
      <c r="F25" s="5"/>
      <c r="G25" s="6"/>
      <c r="H25" s="6"/>
      <c r="I25" s="6"/>
      <c r="J25" s="6"/>
      <c r="K25" s="6"/>
      <c r="L25" s="6"/>
      <c r="M25" s="6"/>
      <c r="N25" s="1"/>
    </row>
    <row r="26" spans="2:14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</row>
    <row r="27" spans="2:14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</row>
    <row r="28" spans="2:14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4" x14ac:dyDescent="0.25">
      <c r="B29" s="27" t="s">
        <v>28</v>
      </c>
      <c r="C29" s="27">
        <v>17.3</v>
      </c>
      <c r="D29" s="27" t="s">
        <v>49</v>
      </c>
      <c r="E29" s="28" t="s">
        <v>27</v>
      </c>
      <c r="F29" s="28"/>
      <c r="G29" s="29"/>
      <c r="H29" s="29"/>
      <c r="I29" s="29"/>
      <c r="J29" s="6"/>
      <c r="K29" s="6"/>
      <c r="L29" s="6"/>
      <c r="M29" s="6"/>
      <c r="N29" s="1"/>
    </row>
    <row r="30" spans="2:14" x14ac:dyDescent="0.25">
      <c r="B30" s="27" t="s">
        <v>60</v>
      </c>
      <c r="C30" s="27">
        <v>25</v>
      </c>
      <c r="D30" s="27">
        <v>50</v>
      </c>
      <c r="E30" s="28" t="s">
        <v>26</v>
      </c>
      <c r="F30" s="28"/>
      <c r="G30" s="29"/>
      <c r="H30" s="29"/>
      <c r="I30" s="29"/>
      <c r="J30" s="6"/>
      <c r="K30" s="6"/>
      <c r="L30" s="6"/>
      <c r="M30" s="6"/>
      <c r="N30" s="1"/>
    </row>
    <row r="31" spans="2:14" x14ac:dyDescent="0.25">
      <c r="B31" s="27" t="s">
        <v>25</v>
      </c>
      <c r="C31" s="27">
        <f>C30/1000</f>
        <v>2.5000000000000001E-2</v>
      </c>
      <c r="D31" s="27">
        <f>D30/1000</f>
        <v>0.05</v>
      </c>
      <c r="E31" s="28" t="s">
        <v>24</v>
      </c>
      <c r="F31" s="28"/>
      <c r="G31" s="29"/>
      <c r="H31" s="29"/>
      <c r="I31" s="29"/>
      <c r="J31" s="6"/>
      <c r="K31" s="6"/>
      <c r="L31" s="6"/>
      <c r="M31" s="6"/>
      <c r="N31" s="1"/>
    </row>
    <row r="32" spans="2:14" x14ac:dyDescent="0.25">
      <c r="B32" s="16" t="s">
        <v>23</v>
      </c>
      <c r="C32" s="16">
        <f>C39*D31*10</f>
        <v>250</v>
      </c>
      <c r="D32" s="16">
        <f>D10</f>
        <v>120</v>
      </c>
      <c r="E32" s="11" t="s">
        <v>22</v>
      </c>
      <c r="F32" s="11"/>
      <c r="G32" s="13"/>
      <c r="H32" s="13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5280</v>
      </c>
      <c r="D33" s="27"/>
      <c r="E33" s="28" t="s">
        <v>20</v>
      </c>
      <c r="F33" s="28"/>
      <c r="G33" s="31"/>
      <c r="H33" s="14"/>
      <c r="I33" s="7" t="s">
        <v>48</v>
      </c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3956</v>
      </c>
      <c r="D34" s="27"/>
      <c r="E34" s="28" t="s">
        <v>18</v>
      </c>
      <c r="F34" s="28"/>
      <c r="G34" s="29"/>
      <c r="H34" s="12"/>
      <c r="I34" s="6" t="s">
        <v>48</v>
      </c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3.2765151515151514</v>
      </c>
      <c r="D35" s="16">
        <f>(C29*D32*100)/(C30*C33)</f>
        <v>1.5727272727272728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173</v>
      </c>
      <c r="D36" s="16">
        <f>(D35*C33)/100</f>
        <v>83.04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129.61893939393937</v>
      </c>
      <c r="D37" s="16">
        <f>(D35*C34)/100</f>
        <v>62.217090909090913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22424.076515151512</v>
      </c>
      <c r="D38" s="16">
        <f>D36*D37</f>
        <v>5166.5072290909102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500</v>
      </c>
      <c r="D39" s="16">
        <f>(1/(D31/D32))/10</f>
        <v>240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23.144765834585066</v>
      </c>
      <c r="D42" s="16">
        <f>C41/D38</f>
        <v>0.58066307990589516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86.606038290170687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87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8.0882218181818217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14.558799272727279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</sheetData>
  <mergeCells count="2">
    <mergeCell ref="A1:N4"/>
    <mergeCell ref="B12:D12"/>
  </mergeCells>
  <hyperlinks>
    <hyperlink ref="E35" r:id="rId1" display="= Ground Sampling Distance (centimeters/pixel)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15" workbookViewId="0">
      <selection activeCell="B33" sqref="B33:E34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5" customWidth="1"/>
    <col min="18" max="18" width="11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5"/>
      <c r="C6" s="21"/>
      <c r="D6" s="17" t="s">
        <v>36</v>
      </c>
      <c r="E6" s="10"/>
      <c r="F6" s="10"/>
      <c r="G6" s="6"/>
      <c r="H6" s="6"/>
      <c r="I6" s="6"/>
      <c r="J6" s="6"/>
      <c r="K6" s="6"/>
      <c r="L6" s="6"/>
      <c r="M6" s="6"/>
      <c r="N6" s="1"/>
      <c r="P6" s="17" t="s">
        <v>45</v>
      </c>
    </row>
    <row r="7" spans="1:16" ht="31.5" x14ac:dyDescent="0.25">
      <c r="B7" s="17" t="s">
        <v>35</v>
      </c>
      <c r="C7" s="23">
        <v>164</v>
      </c>
      <c r="D7" s="24">
        <f>C32</f>
        <v>40.015999999999998</v>
      </c>
      <c r="E7" s="10"/>
      <c r="F7" s="10"/>
      <c r="G7" s="6"/>
      <c r="H7" s="6"/>
      <c r="I7" s="6"/>
      <c r="J7" s="6"/>
      <c r="K7" s="6"/>
      <c r="L7" s="6"/>
      <c r="M7" s="6"/>
      <c r="N7" s="1"/>
      <c r="P7" s="24">
        <f>0.025*C7</f>
        <v>4.1000000000000005</v>
      </c>
    </row>
    <row r="8" spans="1:16" ht="31.5" x14ac:dyDescent="0.25">
      <c r="B8" s="15"/>
      <c r="C8" s="21"/>
      <c r="D8" s="15"/>
      <c r="E8" s="10"/>
      <c r="F8" s="10"/>
      <c r="G8" s="6"/>
      <c r="H8" s="6"/>
      <c r="I8" s="6"/>
      <c r="J8" s="6"/>
      <c r="K8" s="6"/>
      <c r="L8" s="6"/>
      <c r="M8" s="6"/>
      <c r="N8" s="1"/>
      <c r="P8" s="17" t="s">
        <v>46</v>
      </c>
    </row>
    <row r="9" spans="1:16" ht="31.5" x14ac:dyDescent="0.25">
      <c r="B9" s="15"/>
      <c r="C9" s="17" t="s">
        <v>38</v>
      </c>
      <c r="D9" s="15"/>
      <c r="E9" s="10"/>
      <c r="F9" s="10"/>
      <c r="G9" s="6"/>
      <c r="H9" s="6"/>
      <c r="I9" s="6"/>
      <c r="J9" s="6"/>
      <c r="K9" s="6"/>
      <c r="L9" s="6"/>
      <c r="M9" s="6"/>
      <c r="N9" s="1"/>
      <c r="P9" s="24">
        <f>P7/3</f>
        <v>1.3666666666666669</v>
      </c>
    </row>
    <row r="10" spans="1:16" ht="21" x14ac:dyDescent="0.25">
      <c r="B10" s="17" t="s">
        <v>37</v>
      </c>
      <c r="C10" s="22">
        <f>D39</f>
        <v>163.9344262295082</v>
      </c>
      <c r="D10" s="25">
        <v>40</v>
      </c>
      <c r="E10" s="10"/>
      <c r="F10" s="10"/>
      <c r="G10" s="6"/>
      <c r="H10" s="6"/>
      <c r="I10" s="6"/>
      <c r="J10" s="6"/>
      <c r="K10" s="6"/>
      <c r="L10" s="6"/>
      <c r="M10" s="6"/>
      <c r="N10" s="1"/>
    </row>
    <row r="11" spans="1:16" ht="15.75" x14ac:dyDescent="0.25">
      <c r="B11" s="15"/>
      <c r="C11" s="15"/>
      <c r="D11" s="15"/>
      <c r="E11" s="10"/>
      <c r="F11" s="10"/>
      <c r="G11" s="6"/>
      <c r="H11" s="6"/>
      <c r="I11" s="6"/>
      <c r="J11" s="6"/>
      <c r="K11" s="6"/>
      <c r="L11" s="6"/>
      <c r="M11" s="6"/>
      <c r="N11" s="1"/>
    </row>
    <row r="12" spans="1:16" ht="22.5" x14ac:dyDescent="0.25">
      <c r="B12" s="37" t="s">
        <v>34</v>
      </c>
      <c r="C12" s="37"/>
      <c r="D12" s="37"/>
      <c r="E12" s="10"/>
      <c r="F12" s="10"/>
      <c r="G12" s="6"/>
      <c r="H12" s="6"/>
      <c r="I12" s="6"/>
      <c r="J12" s="6"/>
      <c r="K12" s="6"/>
      <c r="L12" s="6"/>
      <c r="M12" s="6"/>
      <c r="N12" s="1"/>
    </row>
    <row r="13" spans="1:16" ht="31.5" x14ac:dyDescent="0.25">
      <c r="B13" s="15"/>
      <c r="C13" s="15"/>
      <c r="D13" s="21"/>
      <c r="E13" s="10"/>
      <c r="F13" s="10"/>
      <c r="G13" s="6"/>
      <c r="H13" s="6"/>
      <c r="I13" s="6"/>
      <c r="J13" s="6"/>
      <c r="K13" s="6"/>
      <c r="L13" s="6"/>
      <c r="M13" s="6"/>
      <c r="N13" s="1"/>
      <c r="P13" s="17" t="s">
        <v>47</v>
      </c>
    </row>
    <row r="14" spans="1:16" ht="47.25" x14ac:dyDescent="0.25">
      <c r="B14" s="18" t="s">
        <v>33</v>
      </c>
      <c r="C14" s="20">
        <f>C35</f>
        <v>1.0725536062378167</v>
      </c>
      <c r="D14" s="20">
        <f>D35</f>
        <v>1.0721247563352827</v>
      </c>
      <c r="E14" s="10"/>
      <c r="F14" s="10"/>
      <c r="G14" s="6"/>
      <c r="H14" s="6"/>
      <c r="I14" s="6"/>
      <c r="J14" s="6"/>
      <c r="K14" s="6"/>
      <c r="L14" s="6"/>
      <c r="M14" s="6"/>
      <c r="N14" s="1"/>
      <c r="P14" s="22">
        <f>(D14*3)/0.025</f>
        <v>128.65497076023391</v>
      </c>
    </row>
    <row r="15" spans="1:16" ht="20.25" x14ac:dyDescent="0.25">
      <c r="B15" s="15"/>
      <c r="C15" s="21"/>
      <c r="D15" s="21"/>
      <c r="E15" s="10"/>
      <c r="F15" s="10"/>
      <c r="G15" s="6"/>
      <c r="H15" s="6"/>
      <c r="I15" s="6"/>
      <c r="J15" s="6"/>
      <c r="K15" s="6"/>
      <c r="L15" s="6"/>
      <c r="M15" s="6"/>
      <c r="N15" s="1"/>
    </row>
    <row r="16" spans="1:16" ht="31.5" x14ac:dyDescent="0.25">
      <c r="B16" s="18" t="s">
        <v>32</v>
      </c>
      <c r="C16" s="22">
        <f>C36</f>
        <v>58.690133333333335</v>
      </c>
      <c r="D16" s="22">
        <f>D36</f>
        <v>58.666666666666671</v>
      </c>
      <c r="E16" s="10"/>
      <c r="F16" s="10"/>
      <c r="G16" s="6"/>
      <c r="H16" s="6"/>
      <c r="I16" s="6"/>
      <c r="J16" s="6"/>
      <c r="K16" s="6"/>
      <c r="L16" s="6"/>
      <c r="M16" s="6"/>
      <c r="N16" s="1"/>
    </row>
    <row r="17" spans="2:18" ht="20.25" x14ac:dyDescent="0.25">
      <c r="B17" s="15"/>
      <c r="C17" s="21"/>
      <c r="D17" s="21"/>
      <c r="E17" s="10"/>
      <c r="F17" s="10"/>
      <c r="G17" s="6"/>
      <c r="H17" s="6"/>
      <c r="I17" s="6"/>
      <c r="J17" s="6"/>
      <c r="K17" s="6"/>
      <c r="L17" s="6"/>
      <c r="M17" s="6"/>
      <c r="N17" s="1"/>
      <c r="Q17" t="s">
        <v>58</v>
      </c>
      <c r="R17" t="s">
        <v>52</v>
      </c>
    </row>
    <row r="18" spans="2:18" ht="31.5" x14ac:dyDescent="0.25">
      <c r="B18" s="18" t="s">
        <v>31</v>
      </c>
      <c r="C18" s="22">
        <f>C37</f>
        <v>39.126755555555555</v>
      </c>
      <c r="D18" s="22">
        <f>D37</f>
        <v>39.111111111111114</v>
      </c>
      <c r="E18" s="10"/>
      <c r="F18" s="10"/>
      <c r="G18" s="6"/>
      <c r="H18" s="6"/>
      <c r="I18" s="6"/>
      <c r="J18" s="6"/>
      <c r="K18" s="6"/>
      <c r="L18" s="6"/>
      <c r="M18" s="6"/>
      <c r="N18" s="1"/>
      <c r="P18" s="17" t="s">
        <v>50</v>
      </c>
      <c r="Q18" s="22">
        <v>0</v>
      </c>
      <c r="R18">
        <f>RADIANS(Q18)</f>
        <v>0</v>
      </c>
    </row>
    <row r="19" spans="2:18" ht="20.25" x14ac:dyDescent="0.25">
      <c r="B19" s="15"/>
      <c r="C19" s="21"/>
      <c r="D19" s="21"/>
      <c r="E19" s="10"/>
      <c r="F19" s="10"/>
      <c r="G19" s="6"/>
      <c r="H19" s="6"/>
      <c r="I19" s="6"/>
      <c r="J19" s="6"/>
      <c r="K19" s="6"/>
      <c r="L19" s="6"/>
      <c r="M19" s="6"/>
      <c r="N19" s="1"/>
      <c r="P19" t="s">
        <v>55</v>
      </c>
      <c r="Q19" s="26">
        <f>(R18+1/2*D56)</f>
        <v>0.73303828583761843</v>
      </c>
    </row>
    <row r="20" spans="2:18" ht="33.75" x14ac:dyDescent="0.25">
      <c r="B20" s="18" t="s">
        <v>40</v>
      </c>
      <c r="C20" s="22">
        <f>C38</f>
        <v>2296.3545004562961</v>
      </c>
      <c r="D20" s="22">
        <f>D38</f>
        <v>2294.5185185185187</v>
      </c>
      <c r="E20" s="10"/>
      <c r="F20" s="10"/>
      <c r="G20" s="6"/>
      <c r="H20" s="6"/>
      <c r="I20" s="6"/>
      <c r="J20" s="6"/>
      <c r="K20" s="6"/>
      <c r="L20" s="6"/>
      <c r="M20" s="6"/>
      <c r="N20" s="1"/>
      <c r="P20" t="s">
        <v>56</v>
      </c>
      <c r="Q20">
        <f>(R18+1/2*(1/2*D56))</f>
        <v>0.36651914291880922</v>
      </c>
    </row>
    <row r="21" spans="2:18" ht="20.25" x14ac:dyDescent="0.25">
      <c r="B21" s="15"/>
      <c r="C21" s="21"/>
      <c r="D21" s="15"/>
      <c r="E21" s="10"/>
      <c r="F21" s="10"/>
      <c r="G21" s="6"/>
      <c r="H21" s="6"/>
      <c r="I21" s="6"/>
      <c r="J21" s="6"/>
      <c r="K21" s="6"/>
      <c r="L21" s="6"/>
      <c r="M21" s="6"/>
      <c r="N21" s="1"/>
      <c r="P21" t="s">
        <v>57</v>
      </c>
      <c r="Q21">
        <f>IF(R18&lt;=0.734,R18+1/2*D56,R18-1/2*D56)</f>
        <v>0.73303828583761843</v>
      </c>
    </row>
    <row r="22" spans="2:18" ht="20.25" x14ac:dyDescent="0.25">
      <c r="B22" s="15"/>
      <c r="C22" s="21"/>
      <c r="D22" s="17" t="s">
        <v>42</v>
      </c>
      <c r="E22" s="10"/>
      <c r="F22" s="10"/>
      <c r="G22" s="6"/>
      <c r="H22" s="6"/>
      <c r="I22" s="6"/>
      <c r="J22" s="6"/>
      <c r="K22" s="6"/>
      <c r="L22" s="6"/>
      <c r="M22" s="6"/>
      <c r="N22" s="1"/>
    </row>
    <row r="23" spans="2:18" ht="31.5" x14ac:dyDescent="0.25">
      <c r="B23" s="17" t="s">
        <v>30</v>
      </c>
      <c r="C23" s="23">
        <v>87</v>
      </c>
      <c r="D23" s="22">
        <f>C53</f>
        <v>9.1519999999999975</v>
      </c>
      <c r="E23" s="10"/>
      <c r="F23" s="10"/>
      <c r="G23" s="6"/>
      <c r="H23" s="6"/>
      <c r="I23" s="6"/>
      <c r="J23" s="6"/>
      <c r="K23" s="6"/>
      <c r="L23" s="6"/>
      <c r="M23" s="6"/>
      <c r="N23" s="1"/>
    </row>
    <row r="24" spans="2:18" ht="31.5" x14ac:dyDescent="0.25">
      <c r="B24" s="5"/>
      <c r="C24" s="5"/>
      <c r="D24" s="17" t="s">
        <v>44</v>
      </c>
      <c r="E24" s="5"/>
      <c r="F24" s="5"/>
      <c r="G24" s="6"/>
      <c r="H24" s="6"/>
      <c r="I24" s="6"/>
      <c r="J24" s="6"/>
      <c r="K24" s="6"/>
      <c r="L24" s="6"/>
      <c r="M24" s="6"/>
      <c r="N24" s="1"/>
      <c r="R24" t="s">
        <v>17</v>
      </c>
    </row>
    <row r="25" spans="2:18" ht="31.5" x14ac:dyDescent="0.25">
      <c r="B25" s="17" t="s">
        <v>43</v>
      </c>
      <c r="C25" s="23">
        <v>90</v>
      </c>
      <c r="D25" s="22">
        <f>D16-((C25*D36)/100)</f>
        <v>5.8666666666666742</v>
      </c>
      <c r="E25" s="5"/>
      <c r="F25" s="5"/>
      <c r="G25" s="6"/>
      <c r="H25" s="6"/>
      <c r="I25" s="6"/>
      <c r="J25" s="6"/>
      <c r="K25" s="6"/>
      <c r="L25" s="6"/>
      <c r="M25" s="6"/>
      <c r="N25" s="1"/>
      <c r="P25" t="s">
        <v>54</v>
      </c>
      <c r="Q25">
        <f>D10/(COS(Q19))</f>
        <v>53.82530918425504</v>
      </c>
      <c r="R25" s="26">
        <f>(C29*Q25*100)/(C30*C33)</f>
        <v>1.442686162346017</v>
      </c>
    </row>
    <row r="26" spans="2:18" x14ac:dyDescent="0.2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1"/>
      <c r="P26" t="s">
        <v>56</v>
      </c>
      <c r="Q26">
        <f>D10/(COS(Q20))</f>
        <v>42.845799745481159</v>
      </c>
      <c r="R26">
        <f>(C29*Q26*100)/(C30*C33)</f>
        <v>1.1484010653028576</v>
      </c>
    </row>
    <row r="27" spans="2:18" x14ac:dyDescent="0.25">
      <c r="B27" s="19" t="s">
        <v>29</v>
      </c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1"/>
      <c r="P27" t="s">
        <v>57</v>
      </c>
      <c r="Q27">
        <f>D10/(COS(Q21))</f>
        <v>53.82530918425504</v>
      </c>
      <c r="R27">
        <f>(C29*Q27*100)/(C30*C33)</f>
        <v>1.442686162346017</v>
      </c>
    </row>
    <row r="28" spans="2:18" x14ac:dyDescent="0.2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1"/>
    </row>
    <row r="29" spans="2:18" x14ac:dyDescent="0.25">
      <c r="B29" s="27" t="s">
        <v>28</v>
      </c>
      <c r="C29" s="27">
        <v>13.2</v>
      </c>
      <c r="D29" s="27"/>
      <c r="E29" s="28" t="s">
        <v>27</v>
      </c>
      <c r="F29" s="11"/>
      <c r="G29" s="12"/>
      <c r="H29" s="12"/>
      <c r="I29" s="6"/>
      <c r="J29" s="6"/>
      <c r="K29" s="6"/>
      <c r="L29" s="6"/>
      <c r="M29" s="6"/>
      <c r="N29" s="1"/>
    </row>
    <row r="30" spans="2:18" x14ac:dyDescent="0.25">
      <c r="B30" s="27" t="s">
        <v>60</v>
      </c>
      <c r="C30" s="27">
        <v>9</v>
      </c>
      <c r="D30" s="27">
        <v>24.4</v>
      </c>
      <c r="E30" s="28" t="s">
        <v>26</v>
      </c>
      <c r="F30" s="11"/>
      <c r="G30" s="12"/>
      <c r="H30" s="12"/>
      <c r="I30" s="6"/>
      <c r="J30" s="6"/>
      <c r="K30" s="6"/>
      <c r="L30" s="6"/>
      <c r="M30" s="6"/>
      <c r="N30" s="1"/>
    </row>
    <row r="31" spans="2:18" x14ac:dyDescent="0.25">
      <c r="B31" s="27" t="s">
        <v>25</v>
      </c>
      <c r="C31" s="27">
        <f>C30/1000</f>
        <v>8.9999999999999993E-3</v>
      </c>
      <c r="D31" s="27">
        <f>D30/1000</f>
        <v>2.4399999999999998E-2</v>
      </c>
      <c r="E31" s="28" t="s">
        <v>24</v>
      </c>
      <c r="F31" s="11"/>
      <c r="G31" s="12"/>
      <c r="H31" s="12"/>
      <c r="I31" s="6"/>
      <c r="J31" s="6"/>
      <c r="K31" s="6"/>
      <c r="L31" s="6"/>
      <c r="M31" s="6"/>
      <c r="N31" s="1"/>
    </row>
    <row r="32" spans="2:18" x14ac:dyDescent="0.25">
      <c r="B32" s="16" t="s">
        <v>23</v>
      </c>
      <c r="C32" s="16">
        <f>C39*D31*10</f>
        <v>40.015999999999998</v>
      </c>
      <c r="D32" s="16">
        <f>D10</f>
        <v>40</v>
      </c>
      <c r="E32" s="11" t="s">
        <v>22</v>
      </c>
      <c r="F32" s="11"/>
      <c r="G32" s="13"/>
      <c r="H32" s="13"/>
      <c r="I32" s="7"/>
      <c r="J32" s="7"/>
      <c r="K32" s="7"/>
      <c r="L32" s="7"/>
      <c r="M32" s="7"/>
      <c r="N32" s="1"/>
    </row>
    <row r="33" spans="2:14" x14ac:dyDescent="0.25">
      <c r="B33" s="27" t="s">
        <v>21</v>
      </c>
      <c r="C33" s="27">
        <v>5472</v>
      </c>
      <c r="D33" s="27"/>
      <c r="E33" s="28" t="s">
        <v>20</v>
      </c>
      <c r="F33" s="11"/>
      <c r="G33" s="13"/>
      <c r="H33" s="14"/>
      <c r="I33" s="8"/>
      <c r="J33" s="8"/>
      <c r="K33" s="8"/>
      <c r="L33" s="8"/>
      <c r="M33" s="8"/>
      <c r="N33" s="1"/>
    </row>
    <row r="34" spans="2:14" x14ac:dyDescent="0.25">
      <c r="B34" s="27" t="s">
        <v>19</v>
      </c>
      <c r="C34" s="27">
        <v>3648</v>
      </c>
      <c r="D34" s="27"/>
      <c r="E34" s="28" t="s">
        <v>18</v>
      </c>
      <c r="F34" s="11"/>
      <c r="G34" s="12"/>
      <c r="H34" s="12"/>
      <c r="I34" s="6"/>
      <c r="J34" s="6"/>
      <c r="K34" s="6"/>
      <c r="L34" s="9"/>
      <c r="M34" s="6"/>
      <c r="N34" s="1"/>
    </row>
    <row r="35" spans="2:14" x14ac:dyDescent="0.25">
      <c r="B35" s="16" t="s">
        <v>17</v>
      </c>
      <c r="C35" s="16">
        <f>(C29*C32*100)/(C30*C33)</f>
        <v>1.0725536062378167</v>
      </c>
      <c r="D35" s="16">
        <f>(C29*D32*100)/(C30*C33)</f>
        <v>1.0721247563352827</v>
      </c>
      <c r="E35" s="11" t="s">
        <v>16</v>
      </c>
      <c r="F35" s="11"/>
      <c r="G35" s="12"/>
      <c r="H35" s="12"/>
      <c r="I35" s="6"/>
      <c r="J35" s="6"/>
      <c r="K35" s="6"/>
      <c r="L35" s="6"/>
      <c r="M35" s="6"/>
      <c r="N35" s="1"/>
    </row>
    <row r="36" spans="2:14" x14ac:dyDescent="0.25">
      <c r="B36" s="16" t="s">
        <v>15</v>
      </c>
      <c r="C36" s="16">
        <f>(C35*C33)/100</f>
        <v>58.690133333333335</v>
      </c>
      <c r="D36" s="16">
        <f>(D35*C33)/100</f>
        <v>58.666666666666671</v>
      </c>
      <c r="E36" s="11" t="s">
        <v>14</v>
      </c>
      <c r="F36" s="11"/>
      <c r="G36" s="12"/>
      <c r="H36" s="12"/>
      <c r="I36" s="6"/>
      <c r="J36" s="6"/>
      <c r="K36" s="6"/>
      <c r="L36" s="6"/>
      <c r="M36" s="6"/>
      <c r="N36" s="1"/>
    </row>
    <row r="37" spans="2:14" x14ac:dyDescent="0.25">
      <c r="B37" s="16" t="s">
        <v>41</v>
      </c>
      <c r="C37" s="16">
        <f>(C35*C34)/100</f>
        <v>39.126755555555555</v>
      </c>
      <c r="D37" s="16">
        <f>(D35*C34)/100</f>
        <v>39.111111111111114</v>
      </c>
      <c r="E37" s="11" t="s">
        <v>13</v>
      </c>
      <c r="F37" s="11"/>
      <c r="G37" s="12"/>
      <c r="H37" s="12"/>
      <c r="I37" s="6"/>
      <c r="J37" s="6"/>
      <c r="K37" s="6"/>
      <c r="L37" s="6"/>
      <c r="M37" s="6"/>
      <c r="N37" s="1"/>
    </row>
    <row r="38" spans="2:14" x14ac:dyDescent="0.25">
      <c r="B38" s="16" t="s">
        <v>12</v>
      </c>
      <c r="C38" s="16">
        <f>C36*C37</f>
        <v>2296.3545004562961</v>
      </c>
      <c r="D38" s="16">
        <f>D36*D37</f>
        <v>2294.5185185185187</v>
      </c>
      <c r="E38" s="11" t="s">
        <v>11</v>
      </c>
      <c r="F38" s="11"/>
      <c r="G38" s="12"/>
      <c r="H38" s="12"/>
      <c r="I38" s="6"/>
      <c r="J38" s="6"/>
      <c r="K38" s="6"/>
      <c r="L38" s="6"/>
      <c r="M38" s="6"/>
      <c r="N38" s="1"/>
    </row>
    <row r="39" spans="2:14" x14ac:dyDescent="0.25">
      <c r="B39" s="16" t="s">
        <v>10</v>
      </c>
      <c r="C39" s="16">
        <f>C7</f>
        <v>164</v>
      </c>
      <c r="D39" s="16">
        <f>(1/(D31/D32))/10</f>
        <v>163.9344262295082</v>
      </c>
      <c r="E39" s="11"/>
      <c r="F39" s="11"/>
      <c r="G39" s="12"/>
      <c r="H39" s="12"/>
      <c r="I39" s="6"/>
      <c r="J39" s="6"/>
      <c r="K39" s="6"/>
      <c r="L39" s="6"/>
      <c r="M39" s="6"/>
      <c r="N39" s="1"/>
    </row>
    <row r="40" spans="2:14" x14ac:dyDescent="0.25">
      <c r="B40" s="16"/>
      <c r="C40" s="16"/>
      <c r="D40" s="16">
        <v>160000</v>
      </c>
      <c r="E40" s="11"/>
      <c r="F40" s="11"/>
      <c r="G40" s="12"/>
      <c r="H40" s="12"/>
      <c r="I40" s="6"/>
      <c r="J40" s="6"/>
      <c r="K40" s="6"/>
      <c r="L40" s="6"/>
      <c r="M40" s="6"/>
      <c r="N40" s="1"/>
    </row>
    <row r="41" spans="2:14" x14ac:dyDescent="0.25">
      <c r="B41" s="16" t="s">
        <v>9</v>
      </c>
      <c r="C41" s="16">
        <v>3000</v>
      </c>
      <c r="D41" s="16"/>
      <c r="E41" s="11"/>
      <c r="F41" s="11"/>
      <c r="G41" s="12"/>
      <c r="H41" s="12"/>
      <c r="I41" s="6"/>
      <c r="J41" s="6"/>
      <c r="K41" s="6"/>
      <c r="L41" s="6"/>
      <c r="M41" s="6"/>
      <c r="N41" s="1"/>
    </row>
    <row r="42" spans="2:14" x14ac:dyDescent="0.25">
      <c r="B42" s="16" t="s">
        <v>8</v>
      </c>
      <c r="C42" s="16">
        <f>C41/C37</f>
        <v>76.673875904183788</v>
      </c>
      <c r="D42" s="16">
        <f>C41/D38</f>
        <v>1.3074638429752066</v>
      </c>
      <c r="E42" s="11"/>
      <c r="F42" s="11"/>
      <c r="G42" s="12"/>
      <c r="H42" s="12"/>
      <c r="I42" s="6"/>
      <c r="J42" s="6"/>
      <c r="K42" s="6"/>
      <c r="L42" s="6"/>
      <c r="M42" s="6"/>
      <c r="N42" s="1"/>
    </row>
    <row r="43" spans="2:14" x14ac:dyDescent="0.25">
      <c r="B43" s="16"/>
      <c r="C43" s="16"/>
      <c r="D43" s="16"/>
      <c r="E43" s="11"/>
      <c r="F43" s="11"/>
      <c r="G43" s="12"/>
      <c r="H43" s="12"/>
      <c r="I43" s="6"/>
      <c r="J43" s="6"/>
      <c r="K43" s="6"/>
      <c r="L43" s="6"/>
      <c r="M43" s="6"/>
      <c r="N43" s="1"/>
    </row>
    <row r="44" spans="2:14" x14ac:dyDescent="0.25">
      <c r="B44" s="16"/>
      <c r="C44" s="16"/>
      <c r="D44" s="16"/>
      <c r="E44" s="11"/>
      <c r="F44" s="11"/>
      <c r="G44" s="12"/>
      <c r="H44" s="12"/>
      <c r="I44" s="6"/>
      <c r="J44" s="6"/>
      <c r="K44" s="6"/>
      <c r="L44" s="6"/>
      <c r="M44" s="6"/>
      <c r="N44" s="1"/>
    </row>
    <row r="45" spans="2:14" x14ac:dyDescent="0.25">
      <c r="B45" s="16" t="s">
        <v>1</v>
      </c>
      <c r="C45" s="16">
        <v>15</v>
      </c>
      <c r="D45" s="16" t="s">
        <v>0</v>
      </c>
      <c r="E45" s="11"/>
      <c r="F45" s="11"/>
      <c r="G45" s="12"/>
      <c r="H45" s="12"/>
      <c r="I45" s="6"/>
      <c r="J45" s="6"/>
      <c r="K45" s="6"/>
      <c r="L45" s="6"/>
      <c r="M45" s="6"/>
      <c r="N45" s="1"/>
    </row>
    <row r="46" spans="2:14" x14ac:dyDescent="0.25">
      <c r="B46" s="16" t="s">
        <v>3</v>
      </c>
      <c r="C46" s="16">
        <v>2</v>
      </c>
      <c r="D46" s="16" t="s">
        <v>2</v>
      </c>
      <c r="E46" s="11"/>
      <c r="F46" s="11"/>
      <c r="G46" s="12"/>
      <c r="H46" s="12"/>
      <c r="I46" s="6"/>
      <c r="J46" s="6"/>
      <c r="K46" s="6"/>
      <c r="L46" s="6"/>
      <c r="M46" s="6"/>
      <c r="N46" s="1"/>
    </row>
    <row r="47" spans="2:14" x14ac:dyDescent="0.25">
      <c r="B47" s="16" t="s">
        <v>5</v>
      </c>
      <c r="C47" s="16">
        <f>((C45*1000)*C46)/3600</f>
        <v>8.3333333333333339</v>
      </c>
      <c r="D47" s="16" t="s">
        <v>4</v>
      </c>
      <c r="E47" s="11"/>
      <c r="F47" s="11"/>
      <c r="G47" s="12"/>
      <c r="H47" s="12"/>
      <c r="I47" s="6"/>
      <c r="J47" s="6"/>
      <c r="K47" s="6"/>
      <c r="L47" s="6"/>
      <c r="M47" s="6"/>
      <c r="N47" s="1"/>
    </row>
    <row r="48" spans="2:14" x14ac:dyDescent="0.25">
      <c r="B48" s="16" t="s">
        <v>7</v>
      </c>
      <c r="C48" s="16">
        <f>100-(100*C47)/D37</f>
        <v>78.693181818181813</v>
      </c>
      <c r="D48" s="16" t="s">
        <v>6</v>
      </c>
      <c r="E48" s="11"/>
      <c r="F48" s="11"/>
      <c r="G48" s="12"/>
      <c r="H48" s="12"/>
      <c r="I48" s="6"/>
      <c r="J48" s="6"/>
      <c r="K48" s="6"/>
      <c r="L48" s="6"/>
      <c r="M48" s="6"/>
      <c r="N48" s="1"/>
    </row>
    <row r="49" spans="2:14" x14ac:dyDescent="0.25">
      <c r="B49" s="16"/>
      <c r="C49" s="16"/>
      <c r="D49" s="16"/>
      <c r="E49" s="11"/>
      <c r="F49" s="11"/>
      <c r="G49" s="12"/>
      <c r="H49" s="12"/>
      <c r="I49" s="6"/>
      <c r="J49" s="6"/>
      <c r="K49" s="6"/>
      <c r="L49" s="6"/>
      <c r="M49" s="6"/>
      <c r="N49" s="1"/>
    </row>
    <row r="50" spans="2:14" x14ac:dyDescent="0.25">
      <c r="B50" s="16" t="s">
        <v>7</v>
      </c>
      <c r="C50" s="16">
        <f>C23</f>
        <v>87</v>
      </c>
      <c r="D50" s="16" t="s">
        <v>6</v>
      </c>
      <c r="E50" s="11"/>
      <c r="F50" s="11"/>
      <c r="G50" s="12"/>
      <c r="H50" s="12"/>
      <c r="I50" s="6"/>
      <c r="J50" s="6"/>
      <c r="K50" s="6"/>
      <c r="L50" s="6"/>
      <c r="M50" s="6"/>
      <c r="N50" s="1"/>
    </row>
    <row r="51" spans="2:14" x14ac:dyDescent="0.25">
      <c r="B51" s="16" t="s">
        <v>5</v>
      </c>
      <c r="C51" s="16">
        <f>D37-(D37*C50)/100</f>
        <v>5.0844444444444434</v>
      </c>
      <c r="D51" s="16" t="s">
        <v>4</v>
      </c>
      <c r="E51" s="11"/>
      <c r="F51" s="11"/>
      <c r="G51" s="12"/>
      <c r="H51" s="12"/>
      <c r="I51" s="6"/>
      <c r="J51" s="6"/>
      <c r="K51" s="6"/>
      <c r="L51" s="6"/>
      <c r="M51" s="6"/>
      <c r="N51" s="1"/>
    </row>
    <row r="52" spans="2:14" x14ac:dyDescent="0.25">
      <c r="B52" s="16" t="s">
        <v>3</v>
      </c>
      <c r="C52" s="16">
        <v>2</v>
      </c>
      <c r="D52" s="16" t="s">
        <v>2</v>
      </c>
      <c r="E52" s="11"/>
      <c r="F52" s="11"/>
      <c r="G52" s="12"/>
      <c r="H52" s="12"/>
      <c r="I52" s="6"/>
      <c r="J52" s="6"/>
      <c r="K52" s="6"/>
      <c r="L52" s="6"/>
      <c r="M52" s="6"/>
      <c r="N52" s="1"/>
    </row>
    <row r="53" spans="2:14" x14ac:dyDescent="0.25">
      <c r="B53" s="16" t="s">
        <v>1</v>
      </c>
      <c r="C53" s="16">
        <f>((C51*3600)/C52)/1000</f>
        <v>9.1519999999999975</v>
      </c>
      <c r="D53" s="16" t="s">
        <v>0</v>
      </c>
      <c r="E53" s="11"/>
      <c r="F53" s="11"/>
      <c r="G53" s="12"/>
      <c r="H53" s="12"/>
      <c r="I53" s="6"/>
      <c r="J53" s="6"/>
      <c r="K53" s="6"/>
      <c r="L53" s="6"/>
      <c r="M53" s="6"/>
      <c r="N53" s="1"/>
    </row>
    <row r="55" spans="2:14" x14ac:dyDescent="0.25">
      <c r="D55" s="16" t="s">
        <v>53</v>
      </c>
    </row>
    <row r="56" spans="2:14" x14ac:dyDescent="0.25">
      <c r="B56" s="16" t="s">
        <v>51</v>
      </c>
      <c r="C56" s="16">
        <v>84</v>
      </c>
      <c r="D56">
        <f>RADIANS(C56)</f>
        <v>1.4660765716752369</v>
      </c>
    </row>
  </sheetData>
  <mergeCells count="2">
    <mergeCell ref="A1:N4"/>
    <mergeCell ref="B12:D12"/>
  </mergeCells>
  <hyperlinks>
    <hyperlink ref="E35" r:id="rId1" display="= Ground Sampling Distance (centimeters/pixel)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R8" sqref="R8"/>
    </sheetView>
  </sheetViews>
  <sheetFormatPr defaultRowHeight="15" x14ac:dyDescent="0.25"/>
  <cols>
    <col min="8" max="8" width="8.7109375" style="26"/>
  </cols>
  <sheetData>
    <row r="1" spans="2:8" x14ac:dyDescent="0.25">
      <c r="C1" s="26"/>
      <c r="D1" s="26"/>
      <c r="E1" s="26"/>
      <c r="F1" s="26"/>
      <c r="G1" s="26"/>
    </row>
    <row r="2" spans="2:8" x14ac:dyDescent="0.25">
      <c r="C2" s="26"/>
      <c r="D2" s="26" t="s">
        <v>64</v>
      </c>
      <c r="E2" s="26"/>
      <c r="F2" s="26"/>
      <c r="G2" s="26"/>
    </row>
    <row r="3" spans="2:8" x14ac:dyDescent="0.25">
      <c r="B3" t="s">
        <v>61</v>
      </c>
      <c r="C3" s="26" t="s">
        <v>62</v>
      </c>
      <c r="D3" s="26" t="s">
        <v>63</v>
      </c>
      <c r="E3" s="26" t="s">
        <v>65</v>
      </c>
      <c r="F3" s="26" t="s">
        <v>66</v>
      </c>
      <c r="G3" s="26" t="s">
        <v>67</v>
      </c>
      <c r="H3" s="26" t="s">
        <v>68</v>
      </c>
    </row>
    <row r="4" spans="2:8" x14ac:dyDescent="0.25">
      <c r="B4">
        <v>10</v>
      </c>
      <c r="C4" s="26">
        <f>B4*0.025/2</f>
        <v>0.125</v>
      </c>
      <c r="D4" s="26">
        <f>35*C4/4.4*10</f>
        <v>9.9431818181818183</v>
      </c>
      <c r="E4" s="26">
        <f>8.8*C4/2.4*10</f>
        <v>4.5833333333333339</v>
      </c>
      <c r="F4" s="26">
        <f>25*C4/3.4*10</f>
        <v>9.1911764705882355</v>
      </c>
      <c r="G4" s="26">
        <f>18*C4/3.4*10</f>
        <v>6.617647058823529</v>
      </c>
      <c r="H4" s="26">
        <f>10*C4/2.3*10</f>
        <v>5.4347826086956532</v>
      </c>
    </row>
    <row r="5" spans="2:8" x14ac:dyDescent="0.25">
      <c r="B5">
        <v>20</v>
      </c>
      <c r="C5" s="26">
        <f t="shared" ref="C5:C16" si="0">B5*0.025/2</f>
        <v>0.25</v>
      </c>
      <c r="D5" s="26">
        <f t="shared" ref="D5:D16" si="1">35*C5/4.4*10</f>
        <v>19.886363636363637</v>
      </c>
      <c r="E5" s="26">
        <f t="shared" ref="E5:E16" si="2">8.8*C5/2.4*10</f>
        <v>9.1666666666666679</v>
      </c>
      <c r="F5" s="26">
        <f t="shared" ref="F5:F16" si="3">25*C5/3.4*10</f>
        <v>18.382352941176471</v>
      </c>
      <c r="G5" s="26">
        <f t="shared" ref="G5:G16" si="4">18*C5/3.4*10</f>
        <v>13.235294117647058</v>
      </c>
      <c r="H5" s="26">
        <f t="shared" ref="H5:H16" si="5">10*C5/2.3*10</f>
        <v>10.869565217391306</v>
      </c>
    </row>
    <row r="6" spans="2:8" x14ac:dyDescent="0.25">
      <c r="B6">
        <v>30</v>
      </c>
      <c r="C6" s="26">
        <f t="shared" si="0"/>
        <v>0.375</v>
      </c>
      <c r="D6" s="26">
        <f t="shared" si="1"/>
        <v>29.829545454545453</v>
      </c>
      <c r="E6" s="26">
        <f t="shared" si="2"/>
        <v>13.750000000000002</v>
      </c>
      <c r="F6" s="26">
        <f t="shared" si="3"/>
        <v>27.573529411764707</v>
      </c>
      <c r="G6" s="26">
        <f t="shared" si="4"/>
        <v>19.852941176470587</v>
      </c>
      <c r="H6" s="26">
        <f t="shared" si="5"/>
        <v>16.304347826086957</v>
      </c>
    </row>
    <row r="7" spans="2:8" x14ac:dyDescent="0.25">
      <c r="B7">
        <v>40</v>
      </c>
      <c r="C7" s="26">
        <f t="shared" si="0"/>
        <v>0.5</v>
      </c>
      <c r="D7" s="26">
        <f t="shared" si="1"/>
        <v>39.772727272727273</v>
      </c>
      <c r="E7" s="26">
        <f t="shared" si="2"/>
        <v>18.333333333333336</v>
      </c>
      <c r="F7" s="26">
        <f t="shared" si="3"/>
        <v>36.764705882352942</v>
      </c>
      <c r="G7" s="26">
        <f t="shared" si="4"/>
        <v>26.470588235294116</v>
      </c>
      <c r="H7" s="26">
        <f t="shared" si="5"/>
        <v>21.739130434782613</v>
      </c>
    </row>
    <row r="8" spans="2:8" x14ac:dyDescent="0.25">
      <c r="B8">
        <v>50</v>
      </c>
      <c r="C8" s="26">
        <f t="shared" si="0"/>
        <v>0.625</v>
      </c>
      <c r="D8" s="26">
        <f t="shared" si="1"/>
        <v>49.715909090909079</v>
      </c>
      <c r="E8" s="26">
        <f t="shared" si="2"/>
        <v>22.916666666666671</v>
      </c>
      <c r="F8" s="26">
        <f t="shared" si="3"/>
        <v>45.955882352941174</v>
      </c>
      <c r="G8" s="26">
        <f t="shared" si="4"/>
        <v>33.088235294117652</v>
      </c>
      <c r="H8" s="26">
        <f t="shared" si="5"/>
        <v>27.173913043478262</v>
      </c>
    </row>
    <row r="9" spans="2:8" x14ac:dyDescent="0.25">
      <c r="B9">
        <v>60</v>
      </c>
      <c r="C9" s="26">
        <f t="shared" si="0"/>
        <v>0.75</v>
      </c>
      <c r="D9" s="26">
        <f t="shared" si="1"/>
        <v>59.659090909090907</v>
      </c>
      <c r="E9" s="26">
        <f t="shared" si="2"/>
        <v>27.500000000000004</v>
      </c>
      <c r="F9" s="26">
        <f t="shared" si="3"/>
        <v>55.147058823529413</v>
      </c>
      <c r="G9" s="26">
        <f t="shared" si="4"/>
        <v>39.705882352941174</v>
      </c>
      <c r="H9" s="26">
        <f t="shared" si="5"/>
        <v>32.608695652173914</v>
      </c>
    </row>
    <row r="10" spans="2:8" x14ac:dyDescent="0.25">
      <c r="B10">
        <v>70</v>
      </c>
      <c r="C10" s="26">
        <f t="shared" si="0"/>
        <v>0.875</v>
      </c>
      <c r="D10" s="26">
        <f t="shared" si="1"/>
        <v>69.60227272727272</v>
      </c>
      <c r="E10" s="26">
        <f t="shared" si="2"/>
        <v>32.083333333333343</v>
      </c>
      <c r="F10" s="26">
        <f t="shared" si="3"/>
        <v>64.338235294117652</v>
      </c>
      <c r="G10" s="26">
        <f t="shared" si="4"/>
        <v>46.32352941176471</v>
      </c>
      <c r="H10" s="26">
        <f t="shared" si="5"/>
        <v>38.04347826086957</v>
      </c>
    </row>
    <row r="11" spans="2:8" x14ac:dyDescent="0.25">
      <c r="B11">
        <v>80</v>
      </c>
      <c r="C11" s="26">
        <f t="shared" si="0"/>
        <v>1</v>
      </c>
      <c r="D11" s="26">
        <f t="shared" si="1"/>
        <v>79.545454545454547</v>
      </c>
      <c r="E11" s="26">
        <f t="shared" si="2"/>
        <v>36.666666666666671</v>
      </c>
      <c r="F11" s="26">
        <f t="shared" si="3"/>
        <v>73.529411764705884</v>
      </c>
      <c r="G11" s="26">
        <f t="shared" si="4"/>
        <v>52.941176470588232</v>
      </c>
      <c r="H11" s="26">
        <f t="shared" si="5"/>
        <v>43.478260869565226</v>
      </c>
    </row>
    <row r="12" spans="2:8" x14ac:dyDescent="0.25">
      <c r="B12">
        <v>90</v>
      </c>
      <c r="C12" s="26">
        <f t="shared" si="0"/>
        <v>1.125</v>
      </c>
      <c r="D12" s="26">
        <f t="shared" si="1"/>
        <v>89.488636363636346</v>
      </c>
      <c r="E12" s="26">
        <f t="shared" si="2"/>
        <v>41.25</v>
      </c>
      <c r="F12" s="26">
        <f t="shared" si="3"/>
        <v>82.720588235294116</v>
      </c>
      <c r="G12" s="26">
        <f t="shared" si="4"/>
        <v>59.558823529411768</v>
      </c>
      <c r="H12" s="26">
        <f t="shared" si="5"/>
        <v>48.913043478260867</v>
      </c>
    </row>
    <row r="13" spans="2:8" x14ac:dyDescent="0.25">
      <c r="B13">
        <v>100</v>
      </c>
      <c r="C13" s="26">
        <f t="shared" si="0"/>
        <v>1.25</v>
      </c>
      <c r="D13" s="26">
        <f t="shared" si="1"/>
        <v>99.431818181818159</v>
      </c>
      <c r="E13" s="26">
        <f t="shared" si="2"/>
        <v>45.833333333333343</v>
      </c>
      <c r="F13" s="26">
        <f t="shared" si="3"/>
        <v>91.911764705882348</v>
      </c>
      <c r="G13" s="26">
        <f t="shared" si="4"/>
        <v>66.176470588235304</v>
      </c>
      <c r="H13" s="26">
        <f t="shared" si="5"/>
        <v>54.347826086956523</v>
      </c>
    </row>
    <row r="14" spans="2:8" x14ac:dyDescent="0.25">
      <c r="B14">
        <v>150</v>
      </c>
      <c r="C14" s="26">
        <f t="shared" si="0"/>
        <v>1.875</v>
      </c>
      <c r="D14" s="26">
        <f t="shared" si="1"/>
        <v>149.14772727272725</v>
      </c>
      <c r="E14" s="26">
        <f t="shared" si="2"/>
        <v>68.75</v>
      </c>
      <c r="F14" s="26">
        <f t="shared" si="3"/>
        <v>137.86764705882354</v>
      </c>
      <c r="G14" s="26">
        <f t="shared" si="4"/>
        <v>99.264705882352928</v>
      </c>
      <c r="H14" s="26">
        <f t="shared" si="5"/>
        <v>81.521739130434781</v>
      </c>
    </row>
    <row r="15" spans="2:8" x14ac:dyDescent="0.25">
      <c r="B15">
        <v>200</v>
      </c>
      <c r="C15" s="26">
        <f t="shared" si="0"/>
        <v>2.5</v>
      </c>
      <c r="D15" s="26">
        <f t="shared" si="1"/>
        <v>198.86363636363632</v>
      </c>
      <c r="E15" s="26">
        <f t="shared" si="2"/>
        <v>91.666666666666686</v>
      </c>
      <c r="F15" s="26">
        <f t="shared" si="3"/>
        <v>183.8235294117647</v>
      </c>
      <c r="G15" s="26">
        <f t="shared" si="4"/>
        <v>132.35294117647061</v>
      </c>
      <c r="H15" s="26">
        <f t="shared" si="5"/>
        <v>108.69565217391305</v>
      </c>
    </row>
    <row r="16" spans="2:8" x14ac:dyDescent="0.25">
      <c r="B16">
        <v>250</v>
      </c>
      <c r="C16" s="26">
        <f t="shared" si="0"/>
        <v>3.125</v>
      </c>
      <c r="D16" s="26">
        <f t="shared" si="1"/>
        <v>248.57954545454544</v>
      </c>
      <c r="E16" s="26">
        <f t="shared" si="2"/>
        <v>114.58333333333336</v>
      </c>
      <c r="F16" s="26">
        <f t="shared" si="3"/>
        <v>229.77941176470591</v>
      </c>
      <c r="G16" s="26">
        <f t="shared" si="4"/>
        <v>165.44117647058823</v>
      </c>
      <c r="H16" s="26">
        <f t="shared" si="5"/>
        <v>135.86956521739131</v>
      </c>
    </row>
    <row r="17" spans="3:7" x14ac:dyDescent="0.25">
      <c r="C17" s="26"/>
      <c r="D17" s="26"/>
      <c r="E17" s="26"/>
      <c r="F17" s="26"/>
      <c r="G17" s="26"/>
    </row>
    <row r="18" spans="3:7" x14ac:dyDescent="0.25">
      <c r="C18" s="26"/>
      <c r="D18" s="26"/>
      <c r="E18" s="26"/>
      <c r="F18" s="26"/>
      <c r="G18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Phantom_4pro</vt:lpstr>
      <vt:lpstr>Inspire_2_Zenmuse X5s</vt:lpstr>
      <vt:lpstr>Olympus 25 mm</vt:lpstr>
      <vt:lpstr>Oblique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nikos</cp:lastModifiedBy>
  <dcterms:created xsi:type="dcterms:W3CDTF">2020-10-10T08:29:50Z</dcterms:created>
  <dcterms:modified xsi:type="dcterms:W3CDTF">2023-06-27T05:41:56Z</dcterms:modified>
</cp:coreProperties>
</file>