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odore\Desktop\Σεμινάριο_Σύρος\Σεμινάριο Σύρος\"/>
    </mc:Choice>
  </mc:AlternateContent>
  <xr:revisionPtr revIDLastSave="0" documentId="13_ncr:1_{34A832B0-C90F-430D-87CB-88FDE066FB28}" xr6:coauthVersionLast="47" xr6:coauthVersionMax="47" xr10:uidLastSave="{00000000-0000-0000-0000-000000000000}"/>
  <bookViews>
    <workbookView xWindow="-108" yWindow="-108" windowWidth="23256" windowHeight="12456" tabRatio="795" xr2:uid="{78C1BDD3-62CD-49D0-A4CD-9B44D301508E}"/>
  </bookViews>
  <sheets>
    <sheet name="basic_descriptives" sheetId="14" r:id="rId1"/>
    <sheet name="Kolmogorov-Smirnoff test" sheetId="1" r:id="rId2"/>
    <sheet name="Kolmogorov-Smirnoff test2" sheetId="11" r:id="rId3"/>
    <sheet name="qqplot" sheetId="2" r:id="rId4"/>
    <sheet name="Chi_Squared" sheetId="3" r:id="rId5"/>
    <sheet name="T-test" sheetId="12" r:id="rId6"/>
    <sheet name="Paired_T-test" sheetId="10" r:id="rId7"/>
    <sheet name="Mann-Whitney" sheetId="7" r:id="rId8"/>
    <sheet name="Correlation" sheetId="4" r:id="rId9"/>
    <sheet name="Correlation_2" sheetId="6" r:id="rId10"/>
    <sheet name="Regression" sheetId="9" r:id="rId11"/>
  </sheets>
  <definedNames>
    <definedName name="_xlchart.v1.0" hidden="1">basic_descriptives!$A$1</definedName>
    <definedName name="_xlchart.v1.1" hidden="1">basic_descriptives!$A$2:$A$20</definedName>
    <definedName name="_xlchart.v1.2" hidden="1">'Kolmogorov-Smirnoff test'!$A$1</definedName>
    <definedName name="_xlchart.v1.3" hidden="1">'Kolmogorov-Smirnoff test'!$A$2:$A$21</definedName>
    <definedName name="_xlchart.v1.4" hidden="1">'Kolmogorov-Smirnoff test2'!$A$1</definedName>
    <definedName name="_xlchart.v1.5" hidden="1">'Kolmogorov-Smirnoff test2'!$A$2:$A$21</definedName>
    <definedName name="_xlchart.v1.6" hidden="1">'T-test'!$B$1</definedName>
    <definedName name="_xlchart.v1.7" hidden="1">'T-test'!$B$2:$B$21</definedName>
    <definedName name="_xlchart.v1.8" hidden="1">'T-test'!$A$1</definedName>
    <definedName name="_xlchart.v1.9" hidden="1">'T-test'!$A$2:$A$21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D2" i="1"/>
  <c r="G20" i="1"/>
  <c r="G21" i="1"/>
  <c r="E11" i="1" a="1"/>
  <c r="E11" i="1" s="1"/>
  <c r="F9" i="1"/>
  <c r="F2" i="1"/>
  <c r="J2" i="1"/>
  <c r="J1" i="1"/>
  <c r="G11" i="7"/>
  <c r="G10" i="7"/>
  <c r="G7" i="7"/>
  <c r="G8" i="7"/>
  <c r="G6" i="7"/>
  <c r="G5" i="7"/>
  <c r="G4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D2" i="12"/>
  <c r="C2" i="12"/>
  <c r="C22" i="7" l="1"/>
  <c r="C2" i="1"/>
  <c r="E2" i="1" s="1" a="1"/>
  <c r="E2" i="1" s="1"/>
  <c r="D21" i="11"/>
  <c r="C21" i="11"/>
  <c r="D20" i="11"/>
  <c r="C20" i="11"/>
  <c r="E20" i="11" s="1" a="1"/>
  <c r="E20" i="11" s="1"/>
  <c r="D19" i="11"/>
  <c r="C19" i="11"/>
  <c r="E19" i="11" s="1" a="1"/>
  <c r="E19" i="11" s="1"/>
  <c r="D18" i="11"/>
  <c r="C18" i="11"/>
  <c r="E18" i="11" s="1" a="1"/>
  <c r="E18" i="11" s="1"/>
  <c r="D17" i="11"/>
  <c r="C17" i="11"/>
  <c r="E17" i="11" s="1" a="1"/>
  <c r="E17" i="11" s="1"/>
  <c r="D16" i="11"/>
  <c r="C16" i="11"/>
  <c r="E16" i="11" s="1" a="1"/>
  <c r="E16" i="11" s="1"/>
  <c r="D15" i="11"/>
  <c r="C15" i="11"/>
  <c r="E15" i="11" s="1" a="1"/>
  <c r="E15" i="11" s="1"/>
  <c r="D14" i="11"/>
  <c r="C14" i="11"/>
  <c r="E14" i="11" s="1" a="1"/>
  <c r="E14" i="11" s="1"/>
  <c r="D13" i="11"/>
  <c r="C13" i="11"/>
  <c r="E13" i="11" s="1" a="1"/>
  <c r="E13" i="11" s="1"/>
  <c r="D12" i="11"/>
  <c r="C12" i="11"/>
  <c r="E12" i="11" s="1" a="1"/>
  <c r="E12" i="11" s="1"/>
  <c r="D11" i="11"/>
  <c r="C11" i="11"/>
  <c r="E11" i="11" s="1" a="1"/>
  <c r="E11" i="11" s="1"/>
  <c r="D10" i="11"/>
  <c r="C10" i="11"/>
  <c r="E10" i="11" s="1" a="1"/>
  <c r="E10" i="11" s="1"/>
  <c r="D9" i="11"/>
  <c r="C9" i="11"/>
  <c r="E9" i="11" s="1" a="1"/>
  <c r="E9" i="11" s="1"/>
  <c r="D8" i="11"/>
  <c r="C8" i="11"/>
  <c r="E8" i="11" s="1" a="1"/>
  <c r="E8" i="11" s="1"/>
  <c r="D7" i="11"/>
  <c r="C7" i="11"/>
  <c r="E7" i="11" s="1" a="1"/>
  <c r="E7" i="11" s="1"/>
  <c r="D6" i="11"/>
  <c r="C6" i="11"/>
  <c r="E6" i="11" s="1" a="1"/>
  <c r="E6" i="11" s="1"/>
  <c r="D5" i="11"/>
  <c r="C5" i="11"/>
  <c r="E5" i="11" s="1" a="1"/>
  <c r="E5" i="11" s="1"/>
  <c r="D4" i="11"/>
  <c r="C4" i="11"/>
  <c r="E4" i="11" s="1" a="1"/>
  <c r="E4" i="11" s="1"/>
  <c r="D3" i="11"/>
  <c r="C3" i="11"/>
  <c r="E3" i="11" s="1" a="1"/>
  <c r="E3" i="11" s="1"/>
  <c r="J2" i="11"/>
  <c r="D2" i="11"/>
  <c r="C2" i="11"/>
  <c r="E2" i="11" s="1" a="1"/>
  <c r="E2" i="11" s="1"/>
  <c r="J1" i="11"/>
  <c r="F20" i="11" l="1"/>
  <c r="G20" i="11" s="1"/>
  <c r="F6" i="11"/>
  <c r="G6" i="11" s="1"/>
  <c r="F7" i="11"/>
  <c r="G7" i="11" s="1"/>
  <c r="F2" i="11"/>
  <c r="G2" i="11" s="1"/>
  <c r="F16" i="11"/>
  <c r="G16" i="11" s="1"/>
  <c r="F19" i="11"/>
  <c r="G19" i="11" s="1"/>
  <c r="F11" i="11"/>
  <c r="G11" i="11" s="1"/>
  <c r="F8" i="11"/>
  <c r="G8" i="11" s="1"/>
  <c r="F4" i="11"/>
  <c r="G4" i="11" s="1"/>
  <c r="F3" i="11"/>
  <c r="G3" i="11" s="1"/>
  <c r="F12" i="11"/>
  <c r="G12" i="11" s="1"/>
  <c r="F15" i="11"/>
  <c r="G15" i="11" s="1"/>
  <c r="F10" i="11"/>
  <c r="G10" i="11" s="1"/>
  <c r="F14" i="11"/>
  <c r="G14" i="11" s="1"/>
  <c r="F18" i="11"/>
  <c r="G18" i="11" s="1"/>
  <c r="F21" i="11"/>
  <c r="G21" i="11" s="1"/>
  <c r="F5" i="11"/>
  <c r="G5" i="11" s="1"/>
  <c r="F9" i="11"/>
  <c r="G9" i="11" s="1"/>
  <c r="F13" i="11"/>
  <c r="G13" i="11" s="1"/>
  <c r="F17" i="11"/>
  <c r="G17" i="11" s="1"/>
  <c r="J4" i="11" l="1"/>
  <c r="E2" i="10" l="1"/>
  <c r="D3" i="6"/>
  <c r="AM14" i="9"/>
  <c r="AN14" i="9" s="1"/>
  <c r="AO14" i="9" s="1"/>
  <c r="AM15" i="9"/>
  <c r="AN15" i="9" s="1"/>
  <c r="AO15" i="9" s="1"/>
  <c r="AM16" i="9"/>
  <c r="AN16" i="9" s="1"/>
  <c r="AO16" i="9" s="1"/>
  <c r="AM17" i="9"/>
  <c r="AN17" i="9" s="1"/>
  <c r="AO17" i="9" s="1"/>
  <c r="AM18" i="9"/>
  <c r="AN18" i="9" s="1"/>
  <c r="AO18" i="9" s="1"/>
  <c r="AM19" i="9"/>
  <c r="AN19" i="9" s="1"/>
  <c r="AO19" i="9" s="1"/>
  <c r="AM20" i="9"/>
  <c r="AN20" i="9" s="1"/>
  <c r="AO20" i="9" s="1"/>
  <c r="AM21" i="9"/>
  <c r="AN21" i="9" s="1"/>
  <c r="AO21" i="9" s="1"/>
  <c r="AM22" i="9"/>
  <c r="AN22" i="9" s="1"/>
  <c r="AO22" i="9" s="1"/>
  <c r="AM23" i="9"/>
  <c r="AN23" i="9" s="1"/>
  <c r="AO23" i="9" s="1"/>
  <c r="AM24" i="9"/>
  <c r="AN24" i="9" s="1"/>
  <c r="AO24" i="9" s="1"/>
  <c r="AM25" i="9"/>
  <c r="AN25" i="9" s="1"/>
  <c r="AO25" i="9" s="1"/>
  <c r="AM26" i="9"/>
  <c r="AN26" i="9" s="1"/>
  <c r="AO26" i="9" s="1"/>
  <c r="AM27" i="9"/>
  <c r="AN27" i="9" s="1"/>
  <c r="AO27" i="9" s="1"/>
  <c r="AM28" i="9"/>
  <c r="AN28" i="9" s="1"/>
  <c r="AO28" i="9" s="1"/>
  <c r="AM29" i="9"/>
  <c r="AN29" i="9" s="1"/>
  <c r="AO29" i="9" s="1"/>
  <c r="AM30" i="9"/>
  <c r="AN30" i="9" s="1"/>
  <c r="AO30" i="9" s="1"/>
  <c r="AM31" i="9"/>
  <c r="AN31" i="9" s="1"/>
  <c r="AO31" i="9" s="1"/>
  <c r="AM32" i="9"/>
  <c r="AN32" i="9" s="1"/>
  <c r="AO32" i="9" s="1"/>
  <c r="AM33" i="9"/>
  <c r="AN33" i="9" s="1"/>
  <c r="AO33" i="9" s="1"/>
  <c r="AM34" i="9"/>
  <c r="AN34" i="9" s="1"/>
  <c r="AO34" i="9" s="1"/>
  <c r="AM35" i="9"/>
  <c r="AN35" i="9" s="1"/>
  <c r="AO35" i="9" s="1"/>
  <c r="AM36" i="9"/>
  <c r="AN36" i="9" s="1"/>
  <c r="AO36" i="9" s="1"/>
  <c r="AM37" i="9"/>
  <c r="AN37" i="9" s="1"/>
  <c r="AO37" i="9" s="1"/>
  <c r="AM38" i="9"/>
  <c r="AN38" i="9" s="1"/>
  <c r="AO38" i="9" s="1"/>
  <c r="AM39" i="9"/>
  <c r="AN39" i="9" s="1"/>
  <c r="AO39" i="9" s="1"/>
  <c r="AM40" i="9"/>
  <c r="AN40" i="9" s="1"/>
  <c r="AO40" i="9" s="1"/>
  <c r="AM41" i="9"/>
  <c r="AN41" i="9" s="1"/>
  <c r="AO41" i="9" s="1"/>
  <c r="AM42" i="9"/>
  <c r="AN42" i="9" s="1"/>
  <c r="AO42" i="9" s="1"/>
  <c r="AM43" i="9"/>
  <c r="AN43" i="9" s="1"/>
  <c r="AO43" i="9" s="1"/>
  <c r="AM44" i="9"/>
  <c r="AN44" i="9" s="1"/>
  <c r="AO44" i="9" s="1"/>
  <c r="AM45" i="9"/>
  <c r="AN45" i="9" s="1"/>
  <c r="AO45" i="9" s="1"/>
  <c r="AM46" i="9"/>
  <c r="AN46" i="9" s="1"/>
  <c r="AO46" i="9" s="1"/>
  <c r="AM47" i="9"/>
  <c r="AN47" i="9" s="1"/>
  <c r="AO47" i="9" s="1"/>
  <c r="AM48" i="9"/>
  <c r="AN48" i="9" s="1"/>
  <c r="AO48" i="9" s="1"/>
  <c r="AM49" i="9"/>
  <c r="AN49" i="9" s="1"/>
  <c r="AO49" i="9" s="1"/>
  <c r="AM50" i="9"/>
  <c r="AN50" i="9" s="1"/>
  <c r="AO50" i="9" s="1"/>
  <c r="AM51" i="9"/>
  <c r="AN51" i="9" s="1"/>
  <c r="AO51" i="9" s="1"/>
  <c r="AM13" i="9"/>
  <c r="AN13" i="9" s="1"/>
  <c r="AO13" i="9" s="1"/>
  <c r="AM12" i="9"/>
  <c r="C2" i="2"/>
  <c r="U16" i="9"/>
  <c r="V17" i="9" s="1"/>
  <c r="W18" i="9" s="1"/>
  <c r="U24" i="9"/>
  <c r="V25" i="9" s="1"/>
  <c r="W26" i="9" s="1"/>
  <c r="U32" i="9"/>
  <c r="V33" i="9" s="1"/>
  <c r="W34" i="9" s="1"/>
  <c r="U40" i="9"/>
  <c r="V41" i="9" s="1"/>
  <c r="W42" i="9" s="1"/>
  <c r="U48" i="9"/>
  <c r="V49" i="9" s="1"/>
  <c r="W50" i="9" s="1"/>
  <c r="T15" i="9"/>
  <c r="T16" i="9"/>
  <c r="U17" i="9" s="1"/>
  <c r="V18" i="9" s="1"/>
  <c r="W19" i="9" s="1"/>
  <c r="T17" i="9"/>
  <c r="U18" i="9" s="1"/>
  <c r="V19" i="9" s="1"/>
  <c r="W20" i="9" s="1"/>
  <c r="T19" i="9"/>
  <c r="U20" i="9" s="1"/>
  <c r="V21" i="9" s="1"/>
  <c r="W22" i="9" s="1"/>
  <c r="T22" i="9"/>
  <c r="U23" i="9" s="1"/>
  <c r="V24" i="9" s="1"/>
  <c r="W25" i="9" s="1"/>
  <c r="T23" i="9"/>
  <c r="T24" i="9"/>
  <c r="U25" i="9" s="1"/>
  <c r="V26" i="9" s="1"/>
  <c r="W27" i="9" s="1"/>
  <c r="T25" i="9"/>
  <c r="U26" i="9" s="1"/>
  <c r="V27" i="9" s="1"/>
  <c r="W28" i="9" s="1"/>
  <c r="T27" i="9"/>
  <c r="U28" i="9" s="1"/>
  <c r="V29" i="9" s="1"/>
  <c r="W30" i="9" s="1"/>
  <c r="T30" i="9"/>
  <c r="U31" i="9" s="1"/>
  <c r="V32" i="9" s="1"/>
  <c r="W33" i="9" s="1"/>
  <c r="T31" i="9"/>
  <c r="T32" i="9"/>
  <c r="U33" i="9" s="1"/>
  <c r="V34" i="9" s="1"/>
  <c r="W35" i="9" s="1"/>
  <c r="T33" i="9"/>
  <c r="U34" i="9" s="1"/>
  <c r="V35" i="9" s="1"/>
  <c r="W36" i="9" s="1"/>
  <c r="T35" i="9"/>
  <c r="U36" i="9" s="1"/>
  <c r="V37" i="9" s="1"/>
  <c r="W38" i="9" s="1"/>
  <c r="T38" i="9"/>
  <c r="U39" i="9" s="1"/>
  <c r="V40" i="9" s="1"/>
  <c r="W41" i="9" s="1"/>
  <c r="T39" i="9"/>
  <c r="T40" i="9"/>
  <c r="U41" i="9" s="1"/>
  <c r="V42" i="9" s="1"/>
  <c r="W43" i="9" s="1"/>
  <c r="T41" i="9"/>
  <c r="U42" i="9" s="1"/>
  <c r="V43" i="9" s="1"/>
  <c r="W44" i="9" s="1"/>
  <c r="T43" i="9"/>
  <c r="U44" i="9" s="1"/>
  <c r="V45" i="9" s="1"/>
  <c r="W46" i="9" s="1"/>
  <c r="T46" i="9"/>
  <c r="U47" i="9" s="1"/>
  <c r="V48" i="9" s="1"/>
  <c r="W49" i="9" s="1"/>
  <c r="T47" i="9"/>
  <c r="T48" i="9"/>
  <c r="U49" i="9" s="1"/>
  <c r="V50" i="9" s="1"/>
  <c r="W51" i="9" s="1"/>
  <c r="T49" i="9"/>
  <c r="U50" i="9" s="1"/>
  <c r="V51" i="9" s="1"/>
  <c r="T51" i="9"/>
  <c r="S14" i="9"/>
  <c r="S15" i="9"/>
  <c r="S16" i="9"/>
  <c r="S17" i="9"/>
  <c r="T18" i="9" s="1"/>
  <c r="U19" i="9" s="1"/>
  <c r="V20" i="9" s="1"/>
  <c r="W21" i="9" s="1"/>
  <c r="S18" i="9"/>
  <c r="S19" i="9"/>
  <c r="T20" i="9" s="1"/>
  <c r="U21" i="9" s="1"/>
  <c r="V22" i="9" s="1"/>
  <c r="W23" i="9" s="1"/>
  <c r="S20" i="9"/>
  <c r="T21" i="9" s="1"/>
  <c r="U22" i="9" s="1"/>
  <c r="V23" i="9" s="1"/>
  <c r="W24" i="9" s="1"/>
  <c r="S21" i="9"/>
  <c r="S22" i="9"/>
  <c r="S23" i="9"/>
  <c r="S24" i="9"/>
  <c r="S25" i="9"/>
  <c r="T26" i="9" s="1"/>
  <c r="U27" i="9" s="1"/>
  <c r="V28" i="9" s="1"/>
  <c r="W29" i="9" s="1"/>
  <c r="S26" i="9"/>
  <c r="S27" i="9"/>
  <c r="T28" i="9" s="1"/>
  <c r="U29" i="9" s="1"/>
  <c r="V30" i="9" s="1"/>
  <c r="W31" i="9" s="1"/>
  <c r="S28" i="9"/>
  <c r="T29" i="9" s="1"/>
  <c r="U30" i="9" s="1"/>
  <c r="V31" i="9" s="1"/>
  <c r="W32" i="9" s="1"/>
  <c r="S29" i="9"/>
  <c r="S30" i="9"/>
  <c r="S31" i="9"/>
  <c r="S32" i="9"/>
  <c r="S33" i="9"/>
  <c r="T34" i="9" s="1"/>
  <c r="U35" i="9" s="1"/>
  <c r="V36" i="9" s="1"/>
  <c r="W37" i="9" s="1"/>
  <c r="S34" i="9"/>
  <c r="S35" i="9"/>
  <c r="T36" i="9" s="1"/>
  <c r="U37" i="9" s="1"/>
  <c r="V38" i="9" s="1"/>
  <c r="W39" i="9" s="1"/>
  <c r="S36" i="9"/>
  <c r="T37" i="9" s="1"/>
  <c r="U38" i="9" s="1"/>
  <c r="V39" i="9" s="1"/>
  <c r="W40" i="9" s="1"/>
  <c r="S37" i="9"/>
  <c r="S38" i="9"/>
  <c r="S39" i="9"/>
  <c r="S40" i="9"/>
  <c r="S41" i="9"/>
  <c r="T42" i="9" s="1"/>
  <c r="U43" i="9" s="1"/>
  <c r="V44" i="9" s="1"/>
  <c r="W45" i="9" s="1"/>
  <c r="S42" i="9"/>
  <c r="S43" i="9"/>
  <c r="T44" i="9" s="1"/>
  <c r="U45" i="9" s="1"/>
  <c r="V46" i="9" s="1"/>
  <c r="W47" i="9" s="1"/>
  <c r="S44" i="9"/>
  <c r="T45" i="9" s="1"/>
  <c r="U46" i="9" s="1"/>
  <c r="V47" i="9" s="1"/>
  <c r="W48" i="9" s="1"/>
  <c r="S45" i="9"/>
  <c r="S46" i="9"/>
  <c r="S47" i="9"/>
  <c r="S48" i="9"/>
  <c r="S49" i="9"/>
  <c r="T50" i="9" s="1"/>
  <c r="U51" i="9" s="1"/>
  <c r="S50" i="9"/>
  <c r="S51" i="9"/>
  <c r="S13" i="9"/>
  <c r="T14" i="9" s="1"/>
  <c r="F2" i="10" l="1"/>
  <c r="U15" i="9"/>
  <c r="AA12" i="9"/>
  <c r="AN12" i="9"/>
  <c r="AO12" i="9" s="1"/>
  <c r="Z12" i="9"/>
  <c r="G2" i="7" l="1"/>
  <c r="G3" i="7"/>
  <c r="D22" i="7"/>
  <c r="V16" i="9"/>
  <c r="AB12" i="9"/>
  <c r="I12" i="3"/>
  <c r="Q3" i="6"/>
  <c r="K3" i="6"/>
  <c r="M7" i="4"/>
  <c r="M6" i="4"/>
  <c r="M5" i="4"/>
  <c r="F5" i="4"/>
  <c r="M4" i="4"/>
  <c r="M3" i="4"/>
  <c r="J33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4" i="4"/>
  <c r="J35" i="4"/>
  <c r="J36" i="4"/>
  <c r="J37" i="4"/>
  <c r="J38" i="4"/>
  <c r="J39" i="4"/>
  <c r="J40" i="4"/>
  <c r="J41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F6" i="4"/>
  <c r="F4" i="4"/>
  <c r="G4" i="3"/>
  <c r="G5" i="3"/>
  <c r="G3" i="3"/>
  <c r="D6" i="3"/>
  <c r="E6" i="3"/>
  <c r="F6" i="3"/>
  <c r="C6" i="3"/>
  <c r="C3" i="2"/>
  <c r="C4" i="2"/>
  <c r="D4" i="2" s="1"/>
  <c r="E4" i="2" s="1"/>
  <c r="C5" i="2"/>
  <c r="D5" i="2" s="1"/>
  <c r="E5" i="2" s="1"/>
  <c r="C6" i="2"/>
  <c r="D6" i="2" s="1"/>
  <c r="E6" i="2" s="1"/>
  <c r="C7" i="2"/>
  <c r="D7" i="2" s="1"/>
  <c r="E7" i="2" s="1"/>
  <c r="C8" i="2"/>
  <c r="D8" i="2" s="1"/>
  <c r="E8" i="2" s="1"/>
  <c r="C9" i="2"/>
  <c r="D9" i="2" s="1"/>
  <c r="E9" i="2" s="1"/>
  <c r="C10" i="2"/>
  <c r="D10" i="2" s="1"/>
  <c r="E10" i="2" s="1"/>
  <c r="C11" i="2"/>
  <c r="C12" i="2"/>
  <c r="D12" i="2" s="1"/>
  <c r="E12" i="2" s="1"/>
  <c r="C13" i="2"/>
  <c r="D13" i="2" s="1"/>
  <c r="E13" i="2" s="1"/>
  <c r="C14" i="2"/>
  <c r="D14" i="2" s="1"/>
  <c r="E14" i="2" s="1"/>
  <c r="C15" i="2"/>
  <c r="D15" i="2" s="1"/>
  <c r="E15" i="2" s="1"/>
  <c r="C16" i="2"/>
  <c r="D16" i="2" s="1"/>
  <c r="E16" i="2" s="1"/>
  <c r="C17" i="2"/>
  <c r="D17" i="2" s="1"/>
  <c r="E17" i="2" s="1"/>
  <c r="C18" i="2"/>
  <c r="D18" i="2" s="1"/>
  <c r="E18" i="2" s="1"/>
  <c r="C19" i="2"/>
  <c r="C20" i="2"/>
  <c r="D20" i="2" s="1"/>
  <c r="E20" i="2" s="1"/>
  <c r="C21" i="2"/>
  <c r="D21" i="2" s="1"/>
  <c r="E21" i="2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21" i="1"/>
  <c r="C3" i="1"/>
  <c r="E3" i="1" s="1" a="1"/>
  <c r="E3" i="1" s="1"/>
  <c r="C4" i="1"/>
  <c r="E4" i="1" s="1" a="1"/>
  <c r="E4" i="1" s="1"/>
  <c r="C5" i="1"/>
  <c r="E5" i="1" s="1" a="1"/>
  <c r="E5" i="1" s="1"/>
  <c r="C6" i="1"/>
  <c r="E6" i="1" s="1" a="1"/>
  <c r="E6" i="1" s="1"/>
  <c r="C7" i="1"/>
  <c r="E7" i="1" s="1" a="1"/>
  <c r="E7" i="1" s="1"/>
  <c r="C8" i="1"/>
  <c r="E8" i="1" s="1" a="1"/>
  <c r="E8" i="1" s="1"/>
  <c r="C9" i="1"/>
  <c r="E9" i="1" s="1" a="1"/>
  <c r="E9" i="1" s="1"/>
  <c r="C10" i="1"/>
  <c r="E10" i="1" s="1" a="1"/>
  <c r="E10" i="1" s="1"/>
  <c r="C11" i="1"/>
  <c r="C12" i="1"/>
  <c r="E12" i="1" s="1" a="1"/>
  <c r="E12" i="1" s="1"/>
  <c r="C13" i="1"/>
  <c r="E13" i="1" s="1" a="1"/>
  <c r="E13" i="1" s="1"/>
  <c r="C14" i="1"/>
  <c r="E14" i="1" s="1" a="1"/>
  <c r="E14" i="1" s="1"/>
  <c r="C15" i="1"/>
  <c r="E15" i="1" s="1" a="1"/>
  <c r="E15" i="1" s="1"/>
  <c r="C16" i="1"/>
  <c r="E16" i="1" s="1" a="1"/>
  <c r="E16" i="1" s="1"/>
  <c r="C17" i="1"/>
  <c r="E17" i="1" s="1" a="1"/>
  <c r="E17" i="1" s="1"/>
  <c r="C18" i="1"/>
  <c r="E18" i="1" s="1" a="1"/>
  <c r="E18" i="1" s="1"/>
  <c r="C19" i="1"/>
  <c r="E19" i="1" s="1" a="1"/>
  <c r="E19" i="1" s="1"/>
  <c r="C20" i="1"/>
  <c r="E20" i="1" s="1" a="1"/>
  <c r="E20" i="1" s="1"/>
  <c r="D3" i="2" l="1"/>
  <c r="E3" i="2" s="1"/>
  <c r="D19" i="2"/>
  <c r="E19" i="2" s="1"/>
  <c r="D11" i="2"/>
  <c r="E11" i="2" s="1"/>
  <c r="D2" i="2"/>
  <c r="E2" i="2" s="1"/>
  <c r="G9" i="1"/>
  <c r="F15" i="1"/>
  <c r="G15" i="1" s="1"/>
  <c r="F7" i="1"/>
  <c r="G7" i="1" s="1"/>
  <c r="F14" i="1"/>
  <c r="G14" i="1" s="1"/>
  <c r="F6" i="1"/>
  <c r="G6" i="1" s="1"/>
  <c r="F16" i="1"/>
  <c r="G16" i="1" s="1"/>
  <c r="F8" i="1"/>
  <c r="G8" i="1" s="1"/>
  <c r="F20" i="1"/>
  <c r="F12" i="1"/>
  <c r="G12" i="1" s="1"/>
  <c r="F4" i="1"/>
  <c r="G4" i="1" s="1"/>
  <c r="F21" i="1"/>
  <c r="F19" i="1"/>
  <c r="G19" i="1" s="1"/>
  <c r="F11" i="1"/>
  <c r="G11" i="1" s="1"/>
  <c r="F3" i="1"/>
  <c r="G3" i="1" s="1"/>
  <c r="F13" i="1"/>
  <c r="G13" i="1" s="1"/>
  <c r="F18" i="1"/>
  <c r="G18" i="1" s="1"/>
  <c r="F10" i="1"/>
  <c r="G10" i="1" s="1"/>
  <c r="F5" i="1"/>
  <c r="G5" i="1" s="1"/>
  <c r="F17" i="1"/>
  <c r="G17" i="1" s="1"/>
  <c r="W17" i="9"/>
  <c r="AD12" i="9" s="1"/>
  <c r="AC12" i="9"/>
  <c r="F3" i="4"/>
  <c r="F7" i="4" s="1"/>
  <c r="G6" i="3"/>
  <c r="E14" i="3" s="1"/>
  <c r="E23" i="3" s="1"/>
  <c r="G7" i="3"/>
  <c r="C13" i="3" s="1"/>
  <c r="C22" i="3" s="1"/>
  <c r="J4" i="1" l="1"/>
  <c r="E13" i="3"/>
  <c r="E22" i="3" s="1"/>
  <c r="F12" i="3"/>
  <c r="F21" i="3" s="1"/>
  <c r="D13" i="3"/>
  <c r="D22" i="3" s="1"/>
  <c r="F14" i="3"/>
  <c r="F23" i="3" s="1"/>
  <c r="C12" i="3"/>
  <c r="C14" i="3"/>
  <c r="C23" i="3" s="1"/>
  <c r="E12" i="3"/>
  <c r="E21" i="3" s="1"/>
  <c r="D12" i="3"/>
  <c r="D21" i="3" s="1"/>
  <c r="F13" i="3"/>
  <c r="F22" i="3" s="1"/>
  <c r="D14" i="3"/>
  <c r="D23" i="3" s="1"/>
  <c r="C21" i="3" l="1"/>
  <c r="I1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<sst xmlns="http://schemas.openxmlformats.org/spreadsheetml/2006/main" count="214" uniqueCount="125">
  <si>
    <t>Data</t>
  </si>
  <si>
    <t>Expected</t>
  </si>
  <si>
    <t>(Rank-1)/N</t>
  </si>
  <si>
    <t>Norm.S.Inv</t>
  </si>
  <si>
    <t>Actual</t>
  </si>
  <si>
    <t>Difference</t>
  </si>
  <si>
    <t>Mean</t>
  </si>
  <si>
    <t>StDev</t>
  </si>
  <si>
    <t>Maximum</t>
  </si>
  <si>
    <t>Cumulative.index</t>
  </si>
  <si>
    <t>If the maximum value (i.e., the maximum difference) is greater than the critical value (derived from the statistical table), we may reject the null hypothesis; If not, we cannot reject it.</t>
  </si>
  <si>
    <t>Sorted_Data</t>
  </si>
  <si>
    <t>Rank_of_Sorted</t>
  </si>
  <si>
    <t>Percentile</t>
  </si>
  <si>
    <t>Z-Score</t>
  </si>
  <si>
    <t>A</t>
  </si>
  <si>
    <t>B</t>
  </si>
  <si>
    <t>C</t>
  </si>
  <si>
    <t>D</t>
  </si>
  <si>
    <t>Defect Type</t>
  </si>
  <si>
    <t>Method of production</t>
  </si>
  <si>
    <t>H0:Defect type and manufacture process are independent</t>
  </si>
  <si>
    <t>Ha:Defect type and manufacture process are dependent</t>
  </si>
  <si>
    <t>(check)</t>
  </si>
  <si>
    <t>(Total)</t>
  </si>
  <si>
    <t>(Observed-Expected)^2 /Expected</t>
  </si>
  <si>
    <t>p-value</t>
  </si>
  <si>
    <t>Chi Squared stat</t>
  </si>
  <si>
    <t>Hours spent in the website</t>
  </si>
  <si>
    <t>Hours spent for the website creation</t>
  </si>
  <si>
    <t>N</t>
  </si>
  <si>
    <t>Pearson Correlation</t>
  </si>
  <si>
    <t>r</t>
  </si>
  <si>
    <t>T-stat</t>
  </si>
  <si>
    <t>Deg_of_Freedom</t>
  </si>
  <si>
    <t>P-value</t>
  </si>
  <si>
    <t>Spearman Correlation</t>
  </si>
  <si>
    <t>Rank of Hours spent for the website creation</t>
  </si>
  <si>
    <t>Rank of Hours spent in the website</t>
  </si>
  <si>
    <t>Rank_Variable 1</t>
  </si>
  <si>
    <t>Rank_Variable 2</t>
  </si>
  <si>
    <t>U</t>
  </si>
  <si>
    <t>NA</t>
  </si>
  <si>
    <t>NB</t>
  </si>
  <si>
    <t>We cannot reject H0, and thus, variables 1&amp;2 behave the same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</si>
  <si>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</si>
  <si>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</si>
  <si>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</si>
  <si>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</si>
  <si>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</si>
  <si>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</si>
  <si>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</si>
  <si>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</si>
  <si>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</si>
  <si>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Variance1</t>
  </si>
  <si>
    <t>Variance2</t>
  </si>
  <si>
    <t>t-Test: Two-Sample Assuming Unequal Variances</t>
  </si>
  <si>
    <t>SUMMARY OUTPUT</t>
  </si>
  <si>
    <t>Regression Statistics</t>
  </si>
  <si>
    <t>Multiple R</t>
  </si>
  <si>
    <t>R Square</t>
  </si>
  <si>
    <t>Adjusted R Square</t>
  </si>
  <si>
    <t>Standard Error</t>
  </si>
  <si>
    <t>ANOVA</t>
  </si>
  <si>
    <t>Regression</t>
  </si>
  <si>
    <t>Residual</t>
  </si>
  <si>
    <t>Total</t>
  </si>
  <si>
    <t>Intercept</t>
  </si>
  <si>
    <t>SS</t>
  </si>
  <si>
    <t>MS</t>
  </si>
  <si>
    <t>F</t>
  </si>
  <si>
    <t>Significance F</t>
  </si>
  <si>
    <t>Coefficients</t>
  </si>
  <si>
    <t>Lower 95%</t>
  </si>
  <si>
    <t>Upper 95%</t>
  </si>
  <si>
    <t>Lower 95.0%</t>
  </si>
  <si>
    <t>Upper 95.0%</t>
  </si>
  <si>
    <t>RESIDUAL OUTPUT</t>
  </si>
  <si>
    <t>Observation</t>
  </si>
  <si>
    <t>Predicted Hours spent in the website</t>
  </si>
  <si>
    <t>Residuals</t>
  </si>
  <si>
    <t>Lag 0</t>
  </si>
  <si>
    <t>Lag 1</t>
  </si>
  <si>
    <t>Lag 2</t>
  </si>
  <si>
    <t>Lag 3</t>
  </si>
  <si>
    <t>Lag 4</t>
  </si>
  <si>
    <t>Lag 5</t>
  </si>
  <si>
    <t>Sorted_Residuals</t>
  </si>
  <si>
    <t>Bright Font_Minutes</t>
  </si>
  <si>
    <t>Dark Font_Minutes</t>
  </si>
  <si>
    <t>Participant ID</t>
  </si>
  <si>
    <t>Έλεγχος t του μέσου δύο δειγμάτων συσχετισμένων ζευγών</t>
  </si>
  <si>
    <t>Μέσος</t>
  </si>
  <si>
    <t>Διακύμανση</t>
  </si>
  <si>
    <t>Μέγεθος δείγματος</t>
  </si>
  <si>
    <t>Συσχέτιση Pearson</t>
  </si>
  <si>
    <t>Υποτιθέμενη διαφορά μέσων</t>
  </si>
  <si>
    <t>βαθμοί ελευθερίας</t>
  </si>
  <si>
    <t>t</t>
  </si>
  <si>
    <t>P(T&lt;=t) μονόπλευρη</t>
  </si>
  <si>
    <t>t κρίσιμο, μονόπλευρο</t>
  </si>
  <si>
    <t>P(T&lt;=t) δίπλευρη</t>
  </si>
  <si>
    <t>t κρίσιμο, δίπλευρο</t>
  </si>
  <si>
    <t>SUS_1</t>
  </si>
  <si>
    <t>SUS_2</t>
  </si>
  <si>
    <t>Data do not follow Norm Dist</t>
  </si>
  <si>
    <t>0.1&lt;0.29407 =&gt; Do not Reject null Hypothesis</t>
  </si>
  <si>
    <t>Data follow Norm Dist</t>
  </si>
  <si>
    <t>RA</t>
  </si>
  <si>
    <t>RB</t>
  </si>
  <si>
    <t>UA</t>
  </si>
  <si>
    <t>UB</t>
  </si>
  <si>
    <t>Z</t>
  </si>
  <si>
    <t>0.33&gt;0.29407 =&gt; Reject null Hypothesis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</si>
  <si>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</si>
  <si>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</si>
  <si>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</si>
  <si>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</si>
  <si>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</si>
  <si>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</si>
  <si>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</si>
  <si>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</si>
  <si>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Sum</t>
  </si>
  <si>
    <t>Count</t>
  </si>
  <si>
    <t>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</si>
</sst>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Continuous"/>
    </xf>
    <xf numFmtId="164" fontId="0" fillId="0" borderId="0" xfId="0" applyNumberFormat="1"/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Theoretical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qqplot!$H$1</c:f>
              <c:strCache>
                <c:ptCount val="1"/>
                <c:pt idx="0">
                  <c:v>Data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qqplot!$G$2:$G$21</c:f>
              <c:numCache>
                <c:formatCode>General</c:formatCode>
                <c:ptCount val="20"/>
                <c:pt idx="0">
                  <c:v>-1.9599639845400538</c:v>
                </c:pt>
                <c:pt idx="1">
                  <c:v>-1.4395314709384572</c:v>
                </c:pt>
                <c:pt idx="2">
                  <c:v>-0.93458929107347943</c:v>
                </c:pt>
                <c:pt idx="3">
                  <c:v>-0.75541502636046909</c:v>
                </c:pt>
                <c:pt idx="4">
                  <c:v>-1.1503493803760083</c:v>
                </c:pt>
                <c:pt idx="5">
                  <c:v>-0.59776012604247841</c:v>
                </c:pt>
                <c:pt idx="6">
                  <c:v>-0.45376219016987951</c:v>
                </c:pt>
                <c:pt idx="7">
                  <c:v>-0.3186393639643752</c:v>
                </c:pt>
                <c:pt idx="8">
                  <c:v>-0.18911842627279254</c:v>
                </c:pt>
                <c:pt idx="9">
                  <c:v>-6.2706777943213846E-2</c:v>
                </c:pt>
                <c:pt idx="10">
                  <c:v>6.2706777943213846E-2</c:v>
                </c:pt>
                <c:pt idx="11">
                  <c:v>0.18911842627279243</c:v>
                </c:pt>
                <c:pt idx="12">
                  <c:v>0.3186393639643752</c:v>
                </c:pt>
                <c:pt idx="13">
                  <c:v>0.45376219016987968</c:v>
                </c:pt>
                <c:pt idx="14">
                  <c:v>0.59776012604247841</c:v>
                </c:pt>
                <c:pt idx="15">
                  <c:v>0.75541502636046909</c:v>
                </c:pt>
                <c:pt idx="16">
                  <c:v>0.9345892910734801</c:v>
                </c:pt>
                <c:pt idx="17">
                  <c:v>1.1503493803760083</c:v>
                </c:pt>
                <c:pt idx="18">
                  <c:v>1.4395314709384563</c:v>
                </c:pt>
                <c:pt idx="19">
                  <c:v>1.9599639845400536</c:v>
                </c:pt>
              </c:numCache>
            </c:numRef>
          </c:xVal>
          <c:yVal>
            <c:numRef>
              <c:f>qqplot!$H$2:$H$21</c:f>
              <c:numCache>
                <c:formatCode>General</c:formatCode>
                <c:ptCount val="20"/>
                <c:pt idx="0">
                  <c:v>10</c:v>
                </c:pt>
                <c:pt idx="1">
                  <c:v>21</c:v>
                </c:pt>
                <c:pt idx="2">
                  <c:v>32</c:v>
                </c:pt>
                <c:pt idx="3">
                  <c:v>38</c:v>
                </c:pt>
                <c:pt idx="4">
                  <c:v>30</c:v>
                </c:pt>
                <c:pt idx="5">
                  <c:v>45</c:v>
                </c:pt>
                <c:pt idx="6">
                  <c:v>48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62</c:v>
                </c:pt>
                <c:pt idx="11">
                  <c:v>68</c:v>
                </c:pt>
                <c:pt idx="12">
                  <c:v>70</c:v>
                </c:pt>
                <c:pt idx="13">
                  <c:v>75</c:v>
                </c:pt>
                <c:pt idx="14">
                  <c:v>82</c:v>
                </c:pt>
                <c:pt idx="15">
                  <c:v>90</c:v>
                </c:pt>
                <c:pt idx="16">
                  <c:v>95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32-424B-BF9F-5BF63493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262368"/>
        <c:axId val="2061269568"/>
      </c:scatterChart>
      <c:valAx>
        <c:axId val="206126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69568"/>
        <c:crosses val="autoZero"/>
        <c:crossBetween val="midCat"/>
      </c:valAx>
      <c:valAx>
        <c:axId val="20612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6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Linear</a:t>
            </a:r>
            <a:r>
              <a:rPr lang="en-US" sz="1200" baseline="0"/>
              <a:t> Correlation betwenn hours spent for the creation of a website and the hours spent in the website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Correlation_2!$B$1</c:f>
              <c:strCache>
                <c:ptCount val="1"/>
                <c:pt idx="0">
                  <c:v>Hours spent in the website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Correlation_2!$A$2:$A$41</c:f>
              <c:numCache>
                <c:formatCode>General</c:formatCode>
                <c:ptCount val="40"/>
                <c:pt idx="0">
                  <c:v>158.03934970873581</c:v>
                </c:pt>
                <c:pt idx="1">
                  <c:v>197.18368301107745</c:v>
                </c:pt>
                <c:pt idx="2">
                  <c:v>120.62678720327131</c:v>
                </c:pt>
                <c:pt idx="3">
                  <c:v>107.45706395929709</c:v>
                </c:pt>
                <c:pt idx="4">
                  <c:v>179.22108951652507</c:v>
                </c:pt>
                <c:pt idx="5">
                  <c:v>165.44176124913875</c:v>
                </c:pt>
                <c:pt idx="6">
                  <c:v>131.65997892676609</c:v>
                </c:pt>
                <c:pt idx="7">
                  <c:v>193.00194245721792</c:v>
                </c:pt>
                <c:pt idx="8">
                  <c:v>160.81132412327787</c:v>
                </c:pt>
                <c:pt idx="9">
                  <c:v>147.79917474987991</c:v>
                </c:pt>
                <c:pt idx="10">
                  <c:v>163.39441093398736</c:v>
                </c:pt>
                <c:pt idx="11">
                  <c:v>199.51393474413348</c:v>
                </c:pt>
                <c:pt idx="12">
                  <c:v>162.64121009199729</c:v>
                </c:pt>
                <c:pt idx="13">
                  <c:v>156.93959984362283</c:v>
                </c:pt>
                <c:pt idx="14">
                  <c:v>193.91723166223022</c:v>
                </c:pt>
                <c:pt idx="15">
                  <c:v>137.33521281763842</c:v>
                </c:pt>
                <c:pt idx="16">
                  <c:v>118.06613726047772</c:v>
                </c:pt>
                <c:pt idx="17">
                  <c:v>134.62302632868008</c:v>
                </c:pt>
                <c:pt idx="18">
                  <c:v>115.3178192520628</c:v>
                </c:pt>
                <c:pt idx="19">
                  <c:v>156.95848199328927</c:v>
                </c:pt>
                <c:pt idx="20">
                  <c:v>145.52341527178203</c:v>
                </c:pt>
                <c:pt idx="21">
                  <c:v>115.70938148625876</c:v>
                </c:pt>
                <c:pt idx="22">
                  <c:v>152.06332842624658</c:v>
                </c:pt>
                <c:pt idx="23">
                  <c:v>109.71762786574446</c:v>
                </c:pt>
                <c:pt idx="24">
                  <c:v>198.8513243328222</c:v>
                </c:pt>
                <c:pt idx="25">
                  <c:v>182.51898096335182</c:v>
                </c:pt>
                <c:pt idx="26">
                  <c:v>103.59558120203228</c:v>
                </c:pt>
                <c:pt idx="27">
                  <c:v>156.15448777787606</c:v>
                </c:pt>
                <c:pt idx="28">
                  <c:v>182.3210532741488</c:v>
                </c:pt>
                <c:pt idx="29">
                  <c:v>161.15973473355766</c:v>
                </c:pt>
                <c:pt idx="30">
                  <c:v>172.05368508572997</c:v>
                </c:pt>
                <c:pt idx="31">
                  <c:v>128.19146462486268</c:v>
                </c:pt>
                <c:pt idx="32">
                  <c:v>197.94016348929239</c:v>
                </c:pt>
                <c:pt idx="33">
                  <c:v>171.29240690351969</c:v>
                </c:pt>
                <c:pt idx="34">
                  <c:v>184.99043136940531</c:v>
                </c:pt>
                <c:pt idx="35">
                  <c:v>139.98273564256669</c:v>
                </c:pt>
                <c:pt idx="36">
                  <c:v>170.06463760161301</c:v>
                </c:pt>
                <c:pt idx="37">
                  <c:v>189.31363626791403</c:v>
                </c:pt>
                <c:pt idx="38">
                  <c:v>188.84420571332458</c:v>
                </c:pt>
                <c:pt idx="39">
                  <c:v>130.63267537035736</c:v>
                </c:pt>
              </c:numCache>
            </c:numRef>
          </c:xVal>
          <c:yVal>
            <c:numRef>
              <c:f>Correlation_2!$B$2:$B$41</c:f>
              <c:numCache>
                <c:formatCode>General</c:formatCode>
                <c:ptCount val="40"/>
                <c:pt idx="0">
                  <c:v>0.49946239892157229</c:v>
                </c:pt>
                <c:pt idx="1">
                  <c:v>0.85539094356301604</c:v>
                </c:pt>
                <c:pt idx="2">
                  <c:v>0.27961769005771608</c:v>
                </c:pt>
                <c:pt idx="3">
                  <c:v>0.15726523623525368</c:v>
                </c:pt>
                <c:pt idx="4">
                  <c:v>0.86878525239451332</c:v>
                </c:pt>
                <c:pt idx="5">
                  <c:v>0.51724023408895459</c:v>
                </c:pt>
                <c:pt idx="6">
                  <c:v>1.0107652831796843</c:v>
                </c:pt>
                <c:pt idx="7">
                  <c:v>0.74968270295203621</c:v>
                </c:pt>
                <c:pt idx="8">
                  <c:v>0.73102409264864121</c:v>
                </c:pt>
                <c:pt idx="9">
                  <c:v>0.54135339502211377</c:v>
                </c:pt>
                <c:pt idx="10">
                  <c:v>1.3047993769370569</c:v>
                </c:pt>
                <c:pt idx="11">
                  <c:v>1.6540430117138263</c:v>
                </c:pt>
                <c:pt idx="12">
                  <c:v>1.6167037466725107</c:v>
                </c:pt>
                <c:pt idx="13">
                  <c:v>0.1921353676719034</c:v>
                </c:pt>
                <c:pt idx="14">
                  <c:v>1.4844258776271548</c:v>
                </c:pt>
                <c:pt idx="15">
                  <c:v>1.062584419871353</c:v>
                </c:pt>
                <c:pt idx="16">
                  <c:v>0.41015612808679591</c:v>
                </c:pt>
                <c:pt idx="17">
                  <c:v>1.0202051718931233</c:v>
                </c:pt>
                <c:pt idx="18">
                  <c:v>0.55954169305172707</c:v>
                </c:pt>
                <c:pt idx="19">
                  <c:v>0.52056175452090037</c:v>
                </c:pt>
                <c:pt idx="20">
                  <c:v>0.48626628723062959</c:v>
                </c:pt>
                <c:pt idx="21">
                  <c:v>0.76382309933642445</c:v>
                </c:pt>
                <c:pt idx="22">
                  <c:v>0.54964808841430757</c:v>
                </c:pt>
                <c:pt idx="23">
                  <c:v>0.61903200593999108</c:v>
                </c:pt>
                <c:pt idx="24">
                  <c:v>1.585292490482473</c:v>
                </c:pt>
                <c:pt idx="25">
                  <c:v>1.7418630985717063</c:v>
                </c:pt>
                <c:pt idx="26">
                  <c:v>0.28431368504773069</c:v>
                </c:pt>
                <c:pt idx="27">
                  <c:v>7.24991056135601E-2</c:v>
                </c:pt>
                <c:pt idx="28">
                  <c:v>0.13420560271338836</c:v>
                </c:pt>
                <c:pt idx="29">
                  <c:v>1.3398566629236772</c:v>
                </c:pt>
                <c:pt idx="30">
                  <c:v>0.92815437501895259</c:v>
                </c:pt>
                <c:pt idx="31">
                  <c:v>1.0694705581804314</c:v>
                </c:pt>
                <c:pt idx="32">
                  <c:v>0.53738621097548078</c:v>
                </c:pt>
                <c:pt idx="33">
                  <c:v>1.6628404955349851</c:v>
                </c:pt>
                <c:pt idx="34">
                  <c:v>0.96202210223222617</c:v>
                </c:pt>
                <c:pt idx="35">
                  <c:v>0.46837842586690398</c:v>
                </c:pt>
                <c:pt idx="36">
                  <c:v>0.89483989185369028</c:v>
                </c:pt>
                <c:pt idx="37">
                  <c:v>1.1582989542433859</c:v>
                </c:pt>
                <c:pt idx="38">
                  <c:v>0.37495048702403821</c:v>
                </c:pt>
                <c:pt idx="39">
                  <c:v>0.61201526045684806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B3-4552-BFF7-5B9FF977E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168399"/>
        <c:axId val="1562180047"/>
      </c:scatterChart>
      <c:valAx>
        <c:axId val="156216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Hours spent for the website creation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80047"/>
        <c:crosses val="autoZero"/>
        <c:crossBetween val="midCat"/>
      </c:valAx>
      <c:valAx>
        <c:axId val="156218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Hours spent in the website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68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Linear Correlation betwenn hours spent for the creation of a website and the hours spent in the website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Correlation_2!$I$1</c:f>
              <c:strCache>
                <c:ptCount val="1"/>
                <c:pt idx="0">
                  <c:v>Hours spent in the website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Correlation_2!$H$2:$H$41</c:f>
              <c:numCache>
                <c:formatCode>General</c:formatCode>
                <c:ptCount val="40"/>
                <c:pt idx="0">
                  <c:v>158.03934970873581</c:v>
                </c:pt>
                <c:pt idx="1">
                  <c:v>197.18368301107745</c:v>
                </c:pt>
                <c:pt idx="2">
                  <c:v>120.62678720327131</c:v>
                </c:pt>
                <c:pt idx="3">
                  <c:v>107.45706395929709</c:v>
                </c:pt>
                <c:pt idx="4">
                  <c:v>179.22108951652507</c:v>
                </c:pt>
                <c:pt idx="5">
                  <c:v>165.44176124913875</c:v>
                </c:pt>
                <c:pt idx="6">
                  <c:v>131.65997892676609</c:v>
                </c:pt>
                <c:pt idx="7">
                  <c:v>193.00194245721792</c:v>
                </c:pt>
                <c:pt idx="8">
                  <c:v>160.81132412327787</c:v>
                </c:pt>
                <c:pt idx="9">
                  <c:v>147.79917474987991</c:v>
                </c:pt>
                <c:pt idx="10">
                  <c:v>163.39441093398736</c:v>
                </c:pt>
                <c:pt idx="11">
                  <c:v>199.51393474413348</c:v>
                </c:pt>
                <c:pt idx="12">
                  <c:v>162.64121009199729</c:v>
                </c:pt>
                <c:pt idx="13">
                  <c:v>156.93959984362283</c:v>
                </c:pt>
                <c:pt idx="14">
                  <c:v>193.91723166223022</c:v>
                </c:pt>
                <c:pt idx="15">
                  <c:v>137.33521281763842</c:v>
                </c:pt>
                <c:pt idx="16">
                  <c:v>118.06613726047772</c:v>
                </c:pt>
                <c:pt idx="17">
                  <c:v>134.62302632868008</c:v>
                </c:pt>
                <c:pt idx="18">
                  <c:v>115.3178192520628</c:v>
                </c:pt>
                <c:pt idx="19">
                  <c:v>156.95848199328927</c:v>
                </c:pt>
                <c:pt idx="20">
                  <c:v>145.52341527178203</c:v>
                </c:pt>
                <c:pt idx="21">
                  <c:v>115.70938148625876</c:v>
                </c:pt>
                <c:pt idx="22">
                  <c:v>152.06332842624658</c:v>
                </c:pt>
                <c:pt idx="23">
                  <c:v>109.71762786574446</c:v>
                </c:pt>
                <c:pt idx="24">
                  <c:v>198.8513243328222</c:v>
                </c:pt>
                <c:pt idx="25">
                  <c:v>182.51898096335182</c:v>
                </c:pt>
                <c:pt idx="26">
                  <c:v>103.59558120203228</c:v>
                </c:pt>
                <c:pt idx="27">
                  <c:v>156.15448777787606</c:v>
                </c:pt>
                <c:pt idx="28">
                  <c:v>182.3210532741488</c:v>
                </c:pt>
                <c:pt idx="29">
                  <c:v>161.15973473355766</c:v>
                </c:pt>
                <c:pt idx="30">
                  <c:v>172.05368508572997</c:v>
                </c:pt>
                <c:pt idx="31">
                  <c:v>128.19146462486268</c:v>
                </c:pt>
                <c:pt idx="32">
                  <c:v>197.94016348929239</c:v>
                </c:pt>
                <c:pt idx="33">
                  <c:v>171.29240690351969</c:v>
                </c:pt>
                <c:pt idx="34">
                  <c:v>184.99043136940531</c:v>
                </c:pt>
                <c:pt idx="35">
                  <c:v>139.98273564256669</c:v>
                </c:pt>
                <c:pt idx="36">
                  <c:v>170.06463760161301</c:v>
                </c:pt>
                <c:pt idx="37">
                  <c:v>189.31363626791403</c:v>
                </c:pt>
                <c:pt idx="38">
                  <c:v>188.84420571332458</c:v>
                </c:pt>
                <c:pt idx="39">
                  <c:v>130.63267537035736</c:v>
                </c:pt>
              </c:numCache>
            </c:numRef>
          </c:xVal>
          <c:yVal>
            <c:numRef>
              <c:f>Correlation_2!$I$2:$I$41</c:f>
              <c:numCache>
                <c:formatCode>General</c:formatCode>
                <c:ptCount val="40"/>
                <c:pt idx="0">
                  <c:v>2.4951116358900598</c:v>
                </c:pt>
                <c:pt idx="1">
                  <c:v>2.7428851445798061</c:v>
                </c:pt>
                <c:pt idx="2">
                  <c:v>1.3470590234863817</c:v>
                </c:pt>
                <c:pt idx="3">
                  <c:v>1.3046824391609175</c:v>
                </c:pt>
                <c:pt idx="4">
                  <c:v>1.8611802923319101</c:v>
                </c:pt>
                <c:pt idx="5">
                  <c:v>1.8684314643980917</c:v>
                </c:pt>
                <c:pt idx="6">
                  <c:v>1.9674514533456837</c:v>
                </c:pt>
                <c:pt idx="7">
                  <c:v>2.0118321076054642</c:v>
                </c:pt>
                <c:pt idx="8">
                  <c:v>1.8179020980298901</c:v>
                </c:pt>
                <c:pt idx="9">
                  <c:v>1.8380579928416911</c:v>
                </c:pt>
                <c:pt idx="10">
                  <c:v>2.0802890700078516</c:v>
                </c:pt>
                <c:pt idx="11">
                  <c:v>2.964715288948172</c:v>
                </c:pt>
                <c:pt idx="12">
                  <c:v>2.254522316767178</c:v>
                </c:pt>
                <c:pt idx="13">
                  <c:v>2.3075765196065738</c:v>
                </c:pt>
                <c:pt idx="14">
                  <c:v>2.2991042843404008</c:v>
                </c:pt>
                <c:pt idx="15">
                  <c:v>1.9829728333650474</c:v>
                </c:pt>
                <c:pt idx="16">
                  <c:v>1.2301283833221321</c:v>
                </c:pt>
                <c:pt idx="17">
                  <c:v>2.0355790114299914</c:v>
                </c:pt>
                <c:pt idx="18">
                  <c:v>1.8430757025418449</c:v>
                </c:pt>
                <c:pt idx="19">
                  <c:v>1.7816619996041307</c:v>
                </c:pt>
                <c:pt idx="20">
                  <c:v>1.7508078218429375</c:v>
                </c:pt>
                <c:pt idx="21">
                  <c:v>1.8236937731612897</c:v>
                </c:pt>
                <c:pt idx="22">
                  <c:v>2.3887017484809743</c:v>
                </c:pt>
                <c:pt idx="23">
                  <c:v>1.4636441879216771</c:v>
                </c:pt>
                <c:pt idx="24">
                  <c:v>2.4588075220563699</c:v>
                </c:pt>
                <c:pt idx="25">
                  <c:v>2.1121667168816414</c:v>
                </c:pt>
                <c:pt idx="26">
                  <c:v>1.248613413939665</c:v>
                </c:pt>
                <c:pt idx="27">
                  <c:v>1.627544903930731</c:v>
                </c:pt>
                <c:pt idx="28">
                  <c:v>2.3785481251053442</c:v>
                </c:pt>
                <c:pt idx="29">
                  <c:v>1.6309017412841673</c:v>
                </c:pt>
                <c:pt idx="30">
                  <c:v>1.9332077242998253</c:v>
                </c:pt>
                <c:pt idx="31">
                  <c:v>1.5881489391727597</c:v>
                </c:pt>
                <c:pt idx="32">
                  <c:v>2.7853215056425382</c:v>
                </c:pt>
                <c:pt idx="33">
                  <c:v>2.1387977797590998</c:v>
                </c:pt>
                <c:pt idx="34">
                  <c:v>2.1338265380753949</c:v>
                </c:pt>
                <c:pt idx="35">
                  <c:v>2.2016734811817376</c:v>
                </c:pt>
                <c:pt idx="36">
                  <c:v>2.1246078587733654</c:v>
                </c:pt>
                <c:pt idx="37">
                  <c:v>2.2320613702080303</c:v>
                </c:pt>
                <c:pt idx="38">
                  <c:v>1.9293118014788599</c:v>
                </c:pt>
                <c:pt idx="39">
                  <c:v>1.489792030747362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2-4B95-95C0-AF3CD89F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138863"/>
        <c:axId val="1562139279"/>
      </c:scatterChart>
      <c:valAx>
        <c:axId val="1562138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Hours spent for the website creation 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39279"/>
        <c:crosses val="autoZero"/>
        <c:crossBetween val="midCat"/>
      </c:valAx>
      <c:valAx>
        <c:axId val="156213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Hours spent in the website 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3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Linear Correlation betwenn hours spent for the creation of a website and the hours spent in the website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Correlation_2!$O$1</c:f>
              <c:strCache>
                <c:ptCount val="1"/>
                <c:pt idx="0">
                  <c:v>Hours spent in the website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Correlation_2!$N$2:$N$41</c:f>
              <c:numCache>
                <c:formatCode>General</c:formatCode>
                <c:ptCount val="40"/>
                <c:pt idx="0">
                  <c:v>158.03934970873581</c:v>
                </c:pt>
                <c:pt idx="1">
                  <c:v>197.18368301107745</c:v>
                </c:pt>
                <c:pt idx="2">
                  <c:v>120.62678720327131</c:v>
                </c:pt>
                <c:pt idx="3">
                  <c:v>107.45706395929709</c:v>
                </c:pt>
                <c:pt idx="4">
                  <c:v>179.22108951652507</c:v>
                </c:pt>
                <c:pt idx="5">
                  <c:v>165.44176124913875</c:v>
                </c:pt>
                <c:pt idx="6">
                  <c:v>131.65997892676609</c:v>
                </c:pt>
                <c:pt idx="7">
                  <c:v>193.00194245721792</c:v>
                </c:pt>
                <c:pt idx="8">
                  <c:v>160.81132412327787</c:v>
                </c:pt>
                <c:pt idx="9">
                  <c:v>147.79917474987991</c:v>
                </c:pt>
                <c:pt idx="10">
                  <c:v>163.39441093398736</c:v>
                </c:pt>
                <c:pt idx="11">
                  <c:v>199.51393474413348</c:v>
                </c:pt>
                <c:pt idx="12">
                  <c:v>162.64121009199729</c:v>
                </c:pt>
                <c:pt idx="13">
                  <c:v>156.93959984362283</c:v>
                </c:pt>
                <c:pt idx="14">
                  <c:v>193.91723166223022</c:v>
                </c:pt>
                <c:pt idx="15">
                  <c:v>137.33521281763842</c:v>
                </c:pt>
                <c:pt idx="16">
                  <c:v>118.06613726047772</c:v>
                </c:pt>
                <c:pt idx="17">
                  <c:v>134.62302632868008</c:v>
                </c:pt>
                <c:pt idx="18">
                  <c:v>115.3178192520628</c:v>
                </c:pt>
                <c:pt idx="19">
                  <c:v>156.95848199328927</c:v>
                </c:pt>
                <c:pt idx="20">
                  <c:v>145.52341527178203</c:v>
                </c:pt>
                <c:pt idx="21">
                  <c:v>115.70938148625876</c:v>
                </c:pt>
                <c:pt idx="22">
                  <c:v>152.06332842624658</c:v>
                </c:pt>
                <c:pt idx="23">
                  <c:v>109.71762786574446</c:v>
                </c:pt>
                <c:pt idx="24">
                  <c:v>198.8513243328222</c:v>
                </c:pt>
                <c:pt idx="25">
                  <c:v>182.51898096335182</c:v>
                </c:pt>
                <c:pt idx="26">
                  <c:v>103.59558120203228</c:v>
                </c:pt>
                <c:pt idx="27">
                  <c:v>156.15448777787606</c:v>
                </c:pt>
                <c:pt idx="28">
                  <c:v>182.3210532741488</c:v>
                </c:pt>
                <c:pt idx="29">
                  <c:v>161.15973473355766</c:v>
                </c:pt>
                <c:pt idx="30">
                  <c:v>172.05368508572997</c:v>
                </c:pt>
                <c:pt idx="31">
                  <c:v>128.19146462486268</c:v>
                </c:pt>
                <c:pt idx="32">
                  <c:v>197.94016348929239</c:v>
                </c:pt>
                <c:pt idx="33">
                  <c:v>171.29240690351969</c:v>
                </c:pt>
                <c:pt idx="34">
                  <c:v>184.99043136940531</c:v>
                </c:pt>
                <c:pt idx="35">
                  <c:v>139.98273564256669</c:v>
                </c:pt>
                <c:pt idx="36">
                  <c:v>170.06463760161301</c:v>
                </c:pt>
                <c:pt idx="37">
                  <c:v>189.31363626791403</c:v>
                </c:pt>
                <c:pt idx="38">
                  <c:v>188.84420571332458</c:v>
                </c:pt>
                <c:pt idx="39">
                  <c:v>130.63267537035736</c:v>
                </c:pt>
              </c:numCache>
            </c:numRef>
          </c:xVal>
          <c:yVal>
            <c:numRef>
              <c:f>Correlation_2!$O$2:$O$41</c:f>
              <c:numCache>
                <c:formatCode>General</c:formatCode>
                <c:ptCount val="40"/>
                <c:pt idx="0">
                  <c:v>1.6954232856788936</c:v>
                </c:pt>
                <c:pt idx="1">
                  <c:v>2.201581698464564</c:v>
                </c:pt>
                <c:pt idx="2">
                  <c:v>1.257315342098746</c:v>
                </c:pt>
                <c:pt idx="3">
                  <c:v>1.3027831356328627</c:v>
                </c:pt>
                <c:pt idx="4">
                  <c:v>1.9786195390600869</c:v>
                </c:pt>
                <c:pt idx="5">
                  <c:v>1.9785959567501124</c:v>
                </c:pt>
                <c:pt idx="6">
                  <c:v>1.4948367519041814</c:v>
                </c:pt>
                <c:pt idx="7">
                  <c:v>2.2151702503129038</c:v>
                </c:pt>
                <c:pt idx="8">
                  <c:v>1.6887752314059947</c:v>
                </c:pt>
                <c:pt idx="9">
                  <c:v>1.7050896558220003</c:v>
                </c:pt>
                <c:pt idx="10">
                  <c:v>1.8535197237550622</c:v>
                </c:pt>
                <c:pt idx="11">
                  <c:v>2.2641156751661708</c:v>
                </c:pt>
                <c:pt idx="12">
                  <c:v>1.6767616974335271</c:v>
                </c:pt>
                <c:pt idx="13">
                  <c:v>1.6614302686127538</c:v>
                </c:pt>
                <c:pt idx="14">
                  <c:v>1.9617724878308886</c:v>
                </c:pt>
                <c:pt idx="15">
                  <c:v>1.6913678988078109</c:v>
                </c:pt>
                <c:pt idx="16">
                  <c:v>1.4208335291366454</c:v>
                </c:pt>
                <c:pt idx="17">
                  <c:v>1.6222573763666523</c:v>
                </c:pt>
                <c:pt idx="18">
                  <c:v>1.4629948759805174</c:v>
                </c:pt>
                <c:pt idx="19">
                  <c:v>1.6313888921773014</c:v>
                </c:pt>
                <c:pt idx="20">
                  <c:v>1.6676556785620757</c:v>
                </c:pt>
                <c:pt idx="21">
                  <c:v>1.3286972668626549</c:v>
                </c:pt>
                <c:pt idx="22">
                  <c:v>1.8170272456311558</c:v>
                </c:pt>
                <c:pt idx="23">
                  <c:v>1.3662419669213306</c:v>
                </c:pt>
                <c:pt idx="24">
                  <c:v>2.2955797775370717</c:v>
                </c:pt>
                <c:pt idx="25">
                  <c:v>2.0779330714991735</c:v>
                </c:pt>
                <c:pt idx="26">
                  <c:v>1.1338906673411693</c:v>
                </c:pt>
                <c:pt idx="27">
                  <c:v>1.6296446479378777</c:v>
                </c:pt>
                <c:pt idx="28">
                  <c:v>2.0835611653681152</c:v>
                </c:pt>
                <c:pt idx="29">
                  <c:v>1.6530094972925</c:v>
                </c:pt>
                <c:pt idx="30">
                  <c:v>1.9077106566285271</c:v>
                </c:pt>
                <c:pt idx="31">
                  <c:v>1.337852461959677</c:v>
                </c:pt>
                <c:pt idx="32">
                  <c:v>2.2725177639801628</c:v>
                </c:pt>
                <c:pt idx="33">
                  <c:v>1.9909589824499434</c:v>
                </c:pt>
                <c:pt idx="34">
                  <c:v>1.8965612455946541</c:v>
                </c:pt>
                <c:pt idx="35">
                  <c:v>1.6517004812461962</c:v>
                </c:pt>
                <c:pt idx="36">
                  <c:v>1.9967057970534781</c:v>
                </c:pt>
                <c:pt idx="37">
                  <c:v>2.1477957513886223</c:v>
                </c:pt>
                <c:pt idx="38">
                  <c:v>2.124304789368102</c:v>
                </c:pt>
                <c:pt idx="39">
                  <c:v>1.3977426345927428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4-4E22-9B09-DC333DD2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153839"/>
        <c:axId val="1562136783"/>
      </c:scatterChart>
      <c:valAx>
        <c:axId val="156215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Hours spent for the website creation 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36783"/>
        <c:crosses val="autoZero"/>
        <c:crossBetween val="midCat"/>
      </c:valAx>
      <c:valAx>
        <c:axId val="156213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Hours spent in the website 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53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Regression!$G$24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Regression!$F$25:$F$64</c:f>
              <c:numCache>
                <c:formatCode>General</c:formatCode>
                <c:ptCount val="40"/>
                <c:pt idx="0">
                  <c:v>1.9977602258714084</c:v>
                </c:pt>
                <c:pt idx="1">
                  <c:v>2.4170664043843528</c:v>
                </c:pt>
                <c:pt idx="2">
                  <c:v>1.5970044257565406</c:v>
                </c:pt>
                <c:pt idx="3">
                  <c:v>1.4559330149126728</c:v>
                </c:pt>
                <c:pt idx="4">
                  <c:v>2.2246547371269703</c:v>
                </c:pt>
                <c:pt idx="5">
                  <c:v>2.0770533606097841</c:v>
                </c:pt>
                <c:pt idx="6">
                  <c:v>1.7151897432237433</c:v>
                </c:pt>
                <c:pt idx="7">
                  <c:v>2.3722724456361384</c:v>
                </c:pt>
                <c:pt idx="8">
                  <c:v>2.0274530549641891</c:v>
                </c:pt>
                <c:pt idx="9">
                  <c:v>1.8880695435410246</c:v>
                </c:pt>
                <c:pt idx="10">
                  <c:v>2.0551225582611323</c:v>
                </c:pt>
                <c:pt idx="11">
                  <c:v>2.4420275894839705</c:v>
                </c:pt>
                <c:pt idx="12">
                  <c:v>2.0470544232320274</c:v>
                </c:pt>
                <c:pt idx="13">
                  <c:v>1.9859799278216503</c:v>
                </c:pt>
                <c:pt idx="14">
                  <c:v>2.3820768384156397</c:v>
                </c:pt>
                <c:pt idx="15">
                  <c:v>1.7759817004291167</c:v>
                </c:pt>
                <c:pt idx="16">
                  <c:v>1.5695752616492049</c:v>
                </c:pt>
                <c:pt idx="17">
                  <c:v>1.7469293074986811</c:v>
                </c:pt>
                <c:pt idx="18">
                  <c:v>1.5401358351926091</c:v>
                </c:pt>
                <c:pt idx="19">
                  <c:v>1.9861821895885732</c:v>
                </c:pt>
                <c:pt idx="20">
                  <c:v>1.8636920684514502</c:v>
                </c:pt>
                <c:pt idx="21">
                  <c:v>1.5443301706230423</c:v>
                </c:pt>
                <c:pt idx="22">
                  <c:v>1.9337462949834172</c:v>
                </c:pt>
                <c:pt idx="23">
                  <c:v>1.4801477181131497</c:v>
                </c:pt>
                <c:pt idx="24">
                  <c:v>2.4349298408197164</c:v>
                </c:pt>
                <c:pt idx="25">
                  <c:v>2.2599810830641669</c:v>
                </c:pt>
                <c:pt idx="26">
                  <c:v>1.4145695928858766</c:v>
                </c:pt>
                <c:pt idx="27">
                  <c:v>1.9775699662200565</c:v>
                </c:pt>
                <c:pt idx="28">
                  <c:v>2.2578609217028633</c:v>
                </c:pt>
                <c:pt idx="29">
                  <c:v>2.0311851589298238</c:v>
                </c:pt>
                <c:pt idx="30">
                  <c:v>2.1478789509992331</c:v>
                </c:pt>
                <c:pt idx="31">
                  <c:v>1.6780357197839926</c:v>
                </c:pt>
                <c:pt idx="32">
                  <c:v>2.4251696702131511</c:v>
                </c:pt>
                <c:pt idx="33">
                  <c:v>2.1397242931359255</c:v>
                </c:pt>
                <c:pt idx="34">
                  <c:v>2.2864547597811127</c:v>
                </c:pt>
                <c:pt idx="35">
                  <c:v>1.8043414292734463</c:v>
                </c:pt>
                <c:pt idx="36">
                  <c:v>2.1265726767805848</c:v>
                </c:pt>
                <c:pt idx="37">
                  <c:v>2.3327640559676359</c:v>
                </c:pt>
                <c:pt idx="38">
                  <c:v>2.327735610843745</c:v>
                </c:pt>
                <c:pt idx="39">
                  <c:v>1.7041854753752286</c:v>
                </c:pt>
              </c:numCache>
            </c:numRef>
          </c:xVal>
          <c:yVal>
            <c:numRef>
              <c:f>Regression!$G$25:$G$64</c:f>
              <c:numCache>
                <c:formatCode>General</c:formatCode>
                <c:ptCount val="40"/>
                <c:pt idx="0">
                  <c:v>0.49735141001865135</c:v>
                </c:pt>
                <c:pt idx="1">
                  <c:v>0.32581874019545332</c:v>
                </c:pt>
                <c:pt idx="2">
                  <c:v>-0.24994540227015882</c:v>
                </c:pt>
                <c:pt idx="3">
                  <c:v>-0.15125057575175527</c:v>
                </c:pt>
                <c:pt idx="4">
                  <c:v>-0.36347444479506019</c:v>
                </c:pt>
                <c:pt idx="5">
                  <c:v>-0.20862189621169236</c:v>
                </c:pt>
                <c:pt idx="6">
                  <c:v>0.25226171012194043</c:v>
                </c:pt>
                <c:pt idx="7">
                  <c:v>-0.36044033803067421</c:v>
                </c:pt>
                <c:pt idx="8">
                  <c:v>-0.20955095693429904</c:v>
                </c:pt>
                <c:pt idx="9">
                  <c:v>-5.0011550699333496E-2</c:v>
                </c:pt>
                <c:pt idx="10">
                  <c:v>2.5166511746719245E-2</c:v>
                </c:pt>
                <c:pt idx="11">
                  <c:v>0.52268769946420157</c:v>
                </c:pt>
                <c:pt idx="12">
                  <c:v>0.2074678935351506</c:v>
                </c:pt>
                <c:pt idx="13">
                  <c:v>0.3215965917849235</c:v>
                </c:pt>
                <c:pt idx="14">
                  <c:v>-8.2972554075238847E-2</c:v>
                </c:pt>
                <c:pt idx="15">
                  <c:v>0.20699113293593063</c:v>
                </c:pt>
                <c:pt idx="16">
                  <c:v>-0.33944687832707277</c:v>
                </c:pt>
                <c:pt idx="17">
                  <c:v>0.28864970393131029</c:v>
                </c:pt>
                <c:pt idx="18">
                  <c:v>0.30293986734923584</c:v>
                </c:pt>
                <c:pt idx="19">
                  <c:v>-0.20452018998444244</c:v>
                </c:pt>
                <c:pt idx="20">
                  <c:v>-0.11288424660851271</c:v>
                </c:pt>
                <c:pt idx="21">
                  <c:v>0.27936360253824732</c:v>
                </c:pt>
                <c:pt idx="22">
                  <c:v>0.45495545349755706</c:v>
                </c:pt>
                <c:pt idx="23">
                  <c:v>-1.650353019147266E-2</c:v>
                </c:pt>
                <c:pt idx="24">
                  <c:v>2.3877681236653459E-2</c:v>
                </c:pt>
                <c:pt idx="25">
                  <c:v>-0.14781436618252553</c:v>
                </c:pt>
                <c:pt idx="26">
                  <c:v>-0.16595617894621162</c:v>
                </c:pt>
                <c:pt idx="27">
                  <c:v>-0.35002506228932551</c:v>
                </c:pt>
                <c:pt idx="28">
                  <c:v>0.12068720340248085</c:v>
                </c:pt>
                <c:pt idx="29">
                  <c:v>-0.40028341764565645</c:v>
                </c:pt>
                <c:pt idx="30">
                  <c:v>-0.21467122669940775</c:v>
                </c:pt>
                <c:pt idx="31">
                  <c:v>-8.9886780611232897E-2</c:v>
                </c:pt>
                <c:pt idx="32">
                  <c:v>0.36015183542938711</c:v>
                </c:pt>
                <c:pt idx="33">
                  <c:v>-9.2651337682569945E-4</c:v>
                </c:pt>
                <c:pt idx="34">
                  <c:v>-0.15262822170571777</c:v>
                </c:pt>
                <c:pt idx="35">
                  <c:v>0.39733205190829124</c:v>
                </c:pt>
                <c:pt idx="36">
                  <c:v>-1.9648180072193711E-3</c:v>
                </c:pt>
                <c:pt idx="37">
                  <c:v>-0.10070268575960561</c:v>
                </c:pt>
                <c:pt idx="38">
                  <c:v>-0.39842380936488508</c:v>
                </c:pt>
                <c:pt idx="39">
                  <c:v>-0.21439344462786658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D-4F2C-996E-41E5C402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558799"/>
        <c:axId val="548560047"/>
      </c:scatterChart>
      <c:valAx>
        <c:axId val="54855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Y_Hat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560047"/>
        <c:crosses val="autoZero"/>
        <c:crossBetween val="midCat"/>
      </c:valAx>
      <c:valAx>
        <c:axId val="54856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558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Regression!$Y$11:$AD$11</c:f>
              <c:strCache>
                <c:ptCount val="6"/>
                <c:pt idx="0">
                  <c:v>Lag 0</c:v>
                </c:pt>
                <c:pt idx="1">
                  <c:v>Lag 1</c:v>
                </c:pt>
                <c:pt idx="2">
                  <c:v>Lag 2</c:v>
                </c:pt>
                <c:pt idx="3">
                  <c:v>Lag 3</c:v>
                </c:pt>
                <c:pt idx="4">
                  <c:v>Lag 4</c:v>
                </c:pt>
                <c:pt idx="5">
                  <c:v>Lag 5</c:v>
                </c:pt>
              </c:strCache>
            </c:strRef>
          </c:cat>
          <c:val>
            <c:numRef>
              <c:f>Regression!$Y$12:$AD$12</c:f>
              <c:numCache>
                <c:formatCode>General</c:formatCode>
                <c:ptCount val="6"/>
                <c:pt idx="0">
                  <c:v>1</c:v>
                </c:pt>
                <c:pt idx="1">
                  <c:v>0.15794660278068859</c:v>
                </c:pt>
                <c:pt idx="2">
                  <c:v>-3.0111443494186048E-2</c:v>
                </c:pt>
                <c:pt idx="3">
                  <c:v>-9.8267987132029194E-2</c:v>
                </c:pt>
                <c:pt idx="4">
                  <c:v>-2.0206909984528603E-2</c:v>
                </c:pt>
                <c:pt idx="5">
                  <c:v>-8.0771634199199638E-2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2-4B16-8B8E-124BC96E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4816783"/>
        <c:axId val="904818031"/>
      </c:barChart>
      <c:catAx>
        <c:axId val="90481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818031"/>
        <c:crosses val="autoZero"/>
        <c:auto val="1"/>
        <c:lblAlgn val="ctr"/>
        <c:lblOffset val="100"/>
        <c:noMultiLvlLbl val="0"/>
      </c:catAx>
      <c:valAx>
        <c:axId val="90481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81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</a:t>
            </a:r>
            <a:r>
              <a:rPr lang="en-US" baseline="0"/>
              <a:t>s qqplot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Regression!$AR$11</c:f>
              <c:strCache>
                <c:ptCount val="1"/>
                <c:pt idx="0">
                  <c:v>Sorted_Residuals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Regression!$AQ$12:$AQ$51</c:f>
              <c:numCache>
                <c:formatCode>General</c:formatCode>
                <c:ptCount val="40"/>
                <c:pt idx="0">
                  <c:v>-2.2414027276049446</c:v>
                </c:pt>
                <c:pt idx="1">
                  <c:v>-1.7804643416920256</c:v>
                </c:pt>
                <c:pt idx="2">
                  <c:v>-1.5341205443525459</c:v>
                </c:pt>
                <c:pt idx="3">
                  <c:v>-1.3563117453352478</c:v>
                </c:pt>
                <c:pt idx="4">
                  <c:v>-1.2133396224885178</c:v>
                </c:pt>
                <c:pt idx="5">
                  <c:v>-1.091620367434168</c:v>
                </c:pt>
                <c:pt idx="6">
                  <c:v>-0.98423496044632541</c:v>
                </c:pt>
                <c:pt idx="7">
                  <c:v>-0.88714655901887607</c:v>
                </c:pt>
                <c:pt idx="8">
                  <c:v>-0.79777684612523825</c:v>
                </c:pt>
                <c:pt idx="9">
                  <c:v>-0.71436744028018739</c:v>
                </c:pt>
                <c:pt idx="10">
                  <c:v>-0.63565701369758276</c:v>
                </c:pt>
                <c:pt idx="11">
                  <c:v>-0.5607030318750833</c:v>
                </c:pt>
                <c:pt idx="12">
                  <c:v>-0.48877641111466941</c:v>
                </c:pt>
                <c:pt idx="13">
                  <c:v>-0.41929575304139605</c:v>
                </c:pt>
                <c:pt idx="14">
                  <c:v>-0.35178434493515626</c:v>
                </c:pt>
                <c:pt idx="15">
                  <c:v>-0.28584087488116566</c:v>
                </c:pt>
                <c:pt idx="16">
                  <c:v>-0.22111871299757052</c:v>
                </c:pt>
                <c:pt idx="17">
                  <c:v>-0.1573106846101707</c:v>
                </c:pt>
                <c:pt idx="18">
                  <c:v>-9.4137414323536367E-2</c:v>
                </c:pt>
                <c:pt idx="19">
                  <c:v>-3.1337982021426625E-2</c:v>
                </c:pt>
                <c:pt idx="20">
                  <c:v>3.1337982021426479E-2</c:v>
                </c:pt>
                <c:pt idx="21">
                  <c:v>9.4137414323536367E-2</c:v>
                </c:pt>
                <c:pt idx="22">
                  <c:v>0.1573106846101707</c:v>
                </c:pt>
                <c:pt idx="23">
                  <c:v>0.22111871299757052</c:v>
                </c:pt>
                <c:pt idx="24">
                  <c:v>0.28584087488116572</c:v>
                </c:pt>
                <c:pt idx="25">
                  <c:v>0.35178434493515615</c:v>
                </c:pt>
                <c:pt idx="26">
                  <c:v>0.41929575304139605</c:v>
                </c:pt>
                <c:pt idx="27">
                  <c:v>0.48877641111466941</c:v>
                </c:pt>
                <c:pt idx="28">
                  <c:v>0.5607030318750833</c:v>
                </c:pt>
                <c:pt idx="29">
                  <c:v>0.63565701369758265</c:v>
                </c:pt>
                <c:pt idx="30">
                  <c:v>0.71436744028018784</c:v>
                </c:pt>
                <c:pt idx="31">
                  <c:v>0.79777684612523825</c:v>
                </c:pt>
                <c:pt idx="32">
                  <c:v>0.88714655901887607</c:v>
                </c:pt>
                <c:pt idx="33">
                  <c:v>0.98423496044632541</c:v>
                </c:pt>
                <c:pt idx="34">
                  <c:v>1.0916203674341685</c:v>
                </c:pt>
                <c:pt idx="35">
                  <c:v>1.213339622488518</c:v>
                </c:pt>
                <c:pt idx="36">
                  <c:v>1.3563117453352478</c:v>
                </c:pt>
                <c:pt idx="37">
                  <c:v>1.5341205443525465</c:v>
                </c:pt>
                <c:pt idx="38">
                  <c:v>1.7804643416920258</c:v>
                </c:pt>
                <c:pt idx="39">
                  <c:v>2.2414027276049464</c:v>
                </c:pt>
              </c:numCache>
            </c:numRef>
          </c:xVal>
          <c:yVal>
            <c:numRef>
              <c:f>Regression!$AR$12:$AR$51</c:f>
              <c:numCache>
                <c:formatCode>General</c:formatCode>
                <c:ptCount val="40"/>
                <c:pt idx="0">
                  <c:v>-0.40028341764565645</c:v>
                </c:pt>
                <c:pt idx="1">
                  <c:v>-0.39842380936488508</c:v>
                </c:pt>
                <c:pt idx="2">
                  <c:v>-0.36347444479506019</c:v>
                </c:pt>
                <c:pt idx="3">
                  <c:v>-0.36044033803067421</c:v>
                </c:pt>
                <c:pt idx="4">
                  <c:v>-0.35002506228932551</c:v>
                </c:pt>
                <c:pt idx="5">
                  <c:v>-0.33944687832707277</c:v>
                </c:pt>
                <c:pt idx="6">
                  <c:v>-0.24994540227015882</c:v>
                </c:pt>
                <c:pt idx="7">
                  <c:v>-0.21467122669940775</c:v>
                </c:pt>
                <c:pt idx="8">
                  <c:v>-0.21439344462786658</c:v>
                </c:pt>
                <c:pt idx="9">
                  <c:v>-0.20955095693429904</c:v>
                </c:pt>
                <c:pt idx="10">
                  <c:v>-0.20862189621169236</c:v>
                </c:pt>
                <c:pt idx="11">
                  <c:v>-0.20452018998444244</c:v>
                </c:pt>
                <c:pt idx="12">
                  <c:v>-0.16595617894621162</c:v>
                </c:pt>
                <c:pt idx="13">
                  <c:v>-0.15262822170571777</c:v>
                </c:pt>
                <c:pt idx="14">
                  <c:v>-0.15125057575175527</c:v>
                </c:pt>
                <c:pt idx="15">
                  <c:v>-0.14781436618252553</c:v>
                </c:pt>
                <c:pt idx="16">
                  <c:v>-0.11288424660851271</c:v>
                </c:pt>
                <c:pt idx="17">
                  <c:v>-0.10070268575960561</c:v>
                </c:pt>
                <c:pt idx="18">
                  <c:v>-8.9886780611232897E-2</c:v>
                </c:pt>
                <c:pt idx="19">
                  <c:v>-8.2972554075238847E-2</c:v>
                </c:pt>
                <c:pt idx="20">
                  <c:v>-5.0011550699333496E-2</c:v>
                </c:pt>
                <c:pt idx="21">
                  <c:v>-1.650353019147266E-2</c:v>
                </c:pt>
                <c:pt idx="22">
                  <c:v>-1.9648180072193711E-3</c:v>
                </c:pt>
                <c:pt idx="23">
                  <c:v>-9.2651337682569945E-4</c:v>
                </c:pt>
                <c:pt idx="24">
                  <c:v>2.3877681236653459E-2</c:v>
                </c:pt>
                <c:pt idx="25">
                  <c:v>2.5166511746719245E-2</c:v>
                </c:pt>
                <c:pt idx="26">
                  <c:v>0.12068720340248085</c:v>
                </c:pt>
                <c:pt idx="27">
                  <c:v>0.20699113293593063</c:v>
                </c:pt>
                <c:pt idx="28">
                  <c:v>0.2074678935351506</c:v>
                </c:pt>
                <c:pt idx="29">
                  <c:v>0.25226171012194043</c:v>
                </c:pt>
                <c:pt idx="30">
                  <c:v>0.27936360253824732</c:v>
                </c:pt>
                <c:pt idx="31">
                  <c:v>0.28864970393131029</c:v>
                </c:pt>
                <c:pt idx="32">
                  <c:v>0.30293986734923584</c:v>
                </c:pt>
                <c:pt idx="33">
                  <c:v>0.3215965917849235</c:v>
                </c:pt>
                <c:pt idx="34">
                  <c:v>0.32581874019545332</c:v>
                </c:pt>
                <c:pt idx="35">
                  <c:v>0.36015183542938711</c:v>
                </c:pt>
                <c:pt idx="36">
                  <c:v>0.39733205190829124</c:v>
                </c:pt>
                <c:pt idx="37">
                  <c:v>0.45495545349755706</c:v>
                </c:pt>
                <c:pt idx="38">
                  <c:v>0.49735141001865135</c:v>
                </c:pt>
                <c:pt idx="39">
                  <c:v>0.52268769946420157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B3-4EDC-8B3E-1B9CDCD6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41151"/>
        <c:axId val="392541983"/>
      </c:scatterChart>
      <c:valAx>
        <c:axId val="39254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541983"/>
        <c:crosses val="autoZero"/>
        <c:crossBetween val="midCat"/>
      </c:valAx>
      <c:valAx>
        <c:axId val="39254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54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Data 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Data Histogram</a:t>
          </a:r>
        </a:p>
      </cx:txPr>
    </cx:title>
    <cx:plotArea>
      <cx:plotAreaRegion>
        <cx:series layoutId="clusteredColumn" uniqueId="{2FEB6267-4A51-4884-925D-9A965AE89738}">
          <cx:tx>
            <cx:txData>
              <cx:f>_xlchart.v1.0</cx:f>
              <cx:v>Data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0276CE12-1397-414B-B5DF-F68EC0A80AAB}">
          <cx:tx>
            <cx:txData>
              <cx:f>_xlchart.v1.2</cx:f>
              <cx:v>Data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Histogram of Data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Data</a:t>
          </a:r>
        </a:p>
      </cx:txPr>
    </cx:title>
    <cx:plotArea>
      <cx:plotAreaRegion>
        <cx:series layoutId="clusteredColumn" uniqueId="{F3D064C7-3997-4F8F-82FD-6F33DF668AEA}">
          <cx:tx>
            <cx:txData>
              <cx:f>_xlchart.v1.4</cx:f>
              <cx:v>Data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txData>
          <cx:v>SUS_1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SUS_1</a:t>
          </a:r>
        </a:p>
      </cx:txPr>
    </cx:title>
    <cx:plotArea>
      <cx:plotAreaRegion>
        <cx:series layoutId="clusteredColumn" uniqueId="{F5A76A64-90BE-4C55-B8D0-AF6ED410EB76}">
          <cx:tx>
            <cx:txData>
              <cx:f>_xlchart.v1.8</cx:f>
              <cx:v>SUS_1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SUS_2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SUS_2</a:t>
          </a:r>
        </a:p>
      </cx:txPr>
    </cx:title>
    <cx:plotArea>
      <cx:plotAreaRegion>
        <cx:series layoutId="clusteredColumn" uniqueId="{D3019B0E-6A3E-4F13-9790-91BE4C1D0A91}">
          <cx:tx>
            <cx:txData>
              <cx:f>_xlchart.v1.6</cx:f>
              <cx:v>SUS_2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327660</xdr:colOff>
      <xdr:row>2</xdr:row>
      <xdr:rowOff>171450</xdr:rowOff>
    </xdr:from>
    <xdr:to>
      <xdr:col>16</xdr:col>
      <xdr:colOff>22860</xdr:colOff>
      <xdr:row>17</xdr:row>
      <xdr:rowOff>163830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6D6D823-4BF1-4699-F766-3B6EC33E80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30240" y="5372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480060</xdr:colOff>
      <xdr:row>4</xdr:row>
      <xdr:rowOff>7620</xdr:rowOff>
    </xdr:from>
    <xdr:to>
      <xdr:col>17</xdr:col>
      <xdr:colOff>578446</xdr:colOff>
      <xdr:row>32</xdr:row>
      <xdr:rowOff>25461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D8B24-F3A0-D6BE-A82D-4988C5F4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380" y="739140"/>
          <a:ext cx="4365586" cy="5138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396240</xdr:colOff>
      <xdr:row>12</xdr:row>
      <xdr:rowOff>3810</xdr:rowOff>
    </xdr:from>
    <xdr:to>
      <xdr:col>12</xdr:col>
      <xdr:colOff>243840</xdr:colOff>
      <xdr:row>27</xdr:row>
      <xdr:rowOff>3810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5B1EC322-F4DD-2642-3DCF-AF34D4AD3F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7360" y="219837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480060</xdr:colOff>
      <xdr:row>4</xdr:row>
      <xdr:rowOff>7620</xdr:rowOff>
    </xdr:from>
    <xdr:to>
      <xdr:col>17</xdr:col>
      <xdr:colOff>578446</xdr:colOff>
      <xdr:row>32</xdr:row>
      <xdr:rowOff>25461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E6FBE-97D5-4467-AD28-129761FF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380" y="739140"/>
          <a:ext cx="4365586" cy="5138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777240</xdr:colOff>
      <xdr:row>7</xdr:row>
      <xdr:rowOff>179070</xdr:rowOff>
    </xdr:from>
    <xdr:to>
      <xdr:col>11</xdr:col>
      <xdr:colOff>411480</xdr:colOff>
      <xdr:row>22</xdr:row>
      <xdr:rowOff>179070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D2BA4AE-31D6-4121-92DF-6B676D975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05400" y="145923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586740</xdr:colOff>
      <xdr:row>3</xdr:row>
      <xdr:rowOff>34290</xdr:rowOff>
    </xdr:from>
    <xdr:to>
      <xdr:col>16</xdr:col>
      <xdr:colOff>281940</xdr:colOff>
      <xdr:row>18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F783D5-E546-D48E-8BE7-39F0CFBD6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373380</xdr:colOff>
      <xdr:row>14</xdr:row>
      <xdr:rowOff>140970</xdr:rowOff>
    </xdr:from>
    <xdr:to>
      <xdr:col>6</xdr:col>
      <xdr:colOff>289560</xdr:colOff>
      <xdr:row>29</xdr:row>
      <xdr:rowOff>140970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AA931C7-6244-8808-5D8D-83883B6048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92580" y="271653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495300</xdr:colOff>
      <xdr:row>14</xdr:row>
      <xdr:rowOff>156210</xdr:rowOff>
    </xdr:from>
    <xdr:to>
      <xdr:col>14</xdr:col>
      <xdr:colOff>106680</xdr:colOff>
      <xdr:row>29</xdr:row>
      <xdr:rowOff>156210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900147E-76F1-99C8-1816-D1C90688D3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70320" y="273177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4</xdr:row>
      <xdr:rowOff>137160</xdr:rowOff>
    </xdr:from>
    <xdr:to>
      <xdr:col>5</xdr:col>
      <xdr:colOff>137160</xdr:colOff>
      <xdr:row>23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BAEA1-05B0-617B-2C07-70881780E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251460</xdr:colOff>
      <xdr:row>4</xdr:row>
      <xdr:rowOff>38100</xdr:rowOff>
    </xdr:from>
    <xdr:to>
      <xdr:col>10</xdr:col>
      <xdr:colOff>83820</xdr:colOff>
      <xdr:row>22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8FB842-331D-C95A-0DC2-B111D22D0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411480</xdr:colOff>
      <xdr:row>4</xdr:row>
      <xdr:rowOff>114300</xdr:rowOff>
    </xdr:from>
    <xdr:to>
      <xdr:col>15</xdr:col>
      <xdr:colOff>60960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171541-1112-EDD3-DB5E-E37319AFF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22</xdr:row>
      <xdr:rowOff>99060</xdr:rowOff>
    </xdr:from>
    <xdr:to>
      <xdr:col>14</xdr:col>
      <xdr:colOff>487680</xdr:colOff>
      <xdr:row>37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13E74-A501-4741-8CDD-782A3FFDD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259080</xdr:colOff>
      <xdr:row>13</xdr:row>
      <xdr:rowOff>167640</xdr:rowOff>
    </xdr:from>
    <xdr:to>
      <xdr:col>30</xdr:col>
      <xdr:colOff>563880</xdr:colOff>
      <xdr:row>28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9A3DAD-02F7-74D8-5D5A-84A6E5D05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304800</xdr:colOff>
      <xdr:row>13</xdr:row>
      <xdr:rowOff>99060</xdr:rowOff>
    </xdr:from>
    <xdr:to>
      <xdr:col>47</xdr:col>
      <xdr:colOff>0</xdr:colOff>
      <xdr:row>28</xdr:row>
      <xdr:rowOff>68580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DEA659-492A-4DF9-97C6-82DCC4A10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B174-5B3A-49BC-97D8-822D6DDC0132}">
  <dimension ref="A1:G20"/>
  <sheetViews>
    <sheetView tabSelected="1" workbookViewId="0">
      <selection activeCell="E1" sqref="E1"/>
    </sheetView>
  </sheetViews>
  <sheetFormatPr defaultRowHeight="14.4" x14ac:dyDescent="0.3"/>
  <cols>
    <col min="6" max="6" width="16.5546875" bestFit="1" customWidth="1"/>
  </cols>
  <sheetData>
    <row r="1" spans="1:7" x14ac:dyDescent="0.3">
      <c r="A1" t="s">
        <v>0</v>
      </c>
      <c r="C1" t="s">
        <v>11</v>
      </c>
      <c r="F1" s="13" t="s">
        <v>0</v>
      </c>
      <c r="G1" s="13"/>
    </row>
    <row r="2" spans="1:7" x14ac:dyDescent="0.3">
      <c r="A2">
        <v>2</v>
      </c>
      <c r="C2">
        <v>2</v>
      </c>
    </row>
    <row r="3" spans="1:7" x14ac:dyDescent="0.3">
      <c r="A3">
        <v>61</v>
      </c>
      <c r="C3">
        <v>3</v>
      </c>
      <c r="F3" t="s">
        <v>6</v>
      </c>
      <c r="G3">
        <v>48.526315789473685</v>
      </c>
    </row>
    <row r="4" spans="1:7" x14ac:dyDescent="0.3">
      <c r="A4">
        <v>97</v>
      </c>
      <c r="C4">
        <v>13</v>
      </c>
      <c r="F4" t="s">
        <v>62</v>
      </c>
      <c r="G4">
        <v>7.2569258796359488</v>
      </c>
    </row>
    <row r="5" spans="1:7" x14ac:dyDescent="0.3">
      <c r="A5">
        <v>56</v>
      </c>
      <c r="C5">
        <v>13</v>
      </c>
      <c r="F5" t="s">
        <v>114</v>
      </c>
      <c r="G5">
        <v>54</v>
      </c>
    </row>
    <row r="6" spans="1:7" x14ac:dyDescent="0.3">
      <c r="A6">
        <v>49</v>
      </c>
      <c r="C6">
        <v>16</v>
      </c>
      <c r="F6" t="s">
        <v>115</v>
      </c>
      <c r="G6">
        <v>61</v>
      </c>
    </row>
    <row r="7" spans="1:7" x14ac:dyDescent="0.3">
      <c r="A7">
        <v>13</v>
      </c>
      <c r="C7">
        <v>28</v>
      </c>
      <c r="F7" t="s">
        <v>116</v>
      </c>
      <c r="G7">
        <v>31.632206550098115</v>
      </c>
    </row>
    <row r="8" spans="1:7" x14ac:dyDescent="0.3">
      <c r="A8">
        <v>63</v>
      </c>
      <c r="C8">
        <v>30</v>
      </c>
      <c r="F8" t="s">
        <v>117</v>
      </c>
      <c r="G8">
        <v>1000.59649122807</v>
      </c>
    </row>
    <row r="9" spans="1:7" x14ac:dyDescent="0.3">
      <c r="A9">
        <v>28</v>
      </c>
      <c r="C9">
        <v>33</v>
      </c>
      <c r="F9" t="s">
        <v>118</v>
      </c>
      <c r="G9">
        <v>-1.1167056158919277</v>
      </c>
    </row>
    <row r="10" spans="1:7" x14ac:dyDescent="0.3">
      <c r="A10">
        <v>33</v>
      </c>
      <c r="C10">
        <v>49</v>
      </c>
      <c r="F10" t="s">
        <v>119</v>
      </c>
      <c r="G10">
        <v>0.11458038554999875</v>
      </c>
    </row>
    <row r="11" spans="1:7" x14ac:dyDescent="0.3">
      <c r="A11">
        <v>61</v>
      </c>
      <c r="C11">
        <v>54</v>
      </c>
      <c r="F11" t="s">
        <v>120</v>
      </c>
      <c r="G11">
        <v>95</v>
      </c>
    </row>
    <row r="12" spans="1:7" x14ac:dyDescent="0.3">
      <c r="A12">
        <v>87</v>
      </c>
      <c r="C12">
        <v>56</v>
      </c>
      <c r="F12" t="s">
        <v>121</v>
      </c>
      <c r="G12">
        <v>2</v>
      </c>
    </row>
    <row r="13" spans="1:7" x14ac:dyDescent="0.3">
      <c r="A13">
        <v>3</v>
      </c>
      <c r="C13">
        <v>61</v>
      </c>
      <c r="F13" t="s">
        <v>8</v>
      </c>
      <c r="G13">
        <v>97</v>
      </c>
    </row>
    <row r="14" spans="1:7" x14ac:dyDescent="0.3">
      <c r="A14">
        <v>16</v>
      </c>
      <c r="C14">
        <v>61</v>
      </c>
      <c r="F14" t="s">
        <v>122</v>
      </c>
      <c r="G14">
        <v>922</v>
      </c>
    </row>
    <row r="15" spans="1:7" ht="15" thickBot="1" x14ac:dyDescent="0.35">
      <c r="A15">
        <v>95</v>
      </c>
      <c r="C15">
        <v>63</v>
      </c>
      <c r="F15" s="11" t="s">
        <v>123</v>
      </c>
      <c r="G15" s="11">
        <v>19</v>
      </c>
    </row>
    <row r="16" spans="1:7" x14ac:dyDescent="0.3">
      <c r="A16">
        <v>97</v>
      </c>
      <c r="C16">
        <v>64</v>
      </c>
    </row>
    <row r="17" spans="1:3" x14ac:dyDescent="0.3">
      <c r="A17">
        <v>64</v>
      </c>
      <c r="C17">
        <v>87</v>
      </c>
    </row>
    <row r="18" spans="1:3" x14ac:dyDescent="0.3">
      <c r="A18">
        <v>30</v>
      </c>
      <c r="C18">
        <v>95</v>
      </c>
    </row>
    <row r="19" spans="1:3" x14ac:dyDescent="0.3">
      <c r="A19">
        <v>13</v>
      </c>
      <c r="C19">
        <v>97</v>
      </c>
    </row>
    <row r="20" spans="1:3" x14ac:dyDescent="0.3">
      <c r="A20">
        <v>54</v>
      </c>
      <c r="C20">
        <v>97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7FAE-CC8E-45E4-A884-CDD310541352}">
  <dimension ref="A1:L21"/>
  <sheetViews>
    <sheetView workbookViewId="0">
      <selection activeCell="G10" sqref="G10"/>
    </sheetView>
  </sheetViews>
  <sheetFormatPr defaultRowHeight="14.4" x14ac:dyDescent="0.3"/>
  <cols>
    <col min="1" max="1" width="4.88671875" bestFit="1" customWidth="1"/>
    <col min="2" max="2" width="16.88671875" bestFit="1" customWidth="1"/>
    <col min="3" max="3" width="9.109375" bestFit="1" customWidth="1"/>
    <col min="4" max="4" width="10.6640625" bestFit="1" customWidth="1"/>
    <col min="5" max="5" width="12.6640625" style="15" bestFit="1" customWidth="1"/>
    <col min="7" max="7" width="12" bestFit="1" customWidth="1"/>
    <col min="10" max="10" width="33.33203125" bestFit="1" customWidth="1"/>
  </cols>
  <sheetData>
    <row r="1" spans="1:12" x14ac:dyDescent="0.3">
      <c r="A1" t="s">
        <v>0</v>
      </c>
      <c r="B1" t="s">
        <v>9</v>
      </c>
      <c r="C1" t="s">
        <v>1</v>
      </c>
      <c r="D1" t="s">
        <v>2</v>
      </c>
      <c r="E1" s="15" t="s">
        <v>3</v>
      </c>
      <c r="F1" t="s">
        <v>4</v>
      </c>
      <c r="G1" t="s">
        <v>5</v>
      </c>
      <c r="I1" t="s">
        <v>6</v>
      </c>
      <c r="J1">
        <f>AVERAGE(A2:A21)</f>
        <v>62.4</v>
      </c>
    </row>
    <row r="2" spans="1:12" x14ac:dyDescent="0.3">
      <c r="A2">
        <v>2</v>
      </c>
      <c r="B2">
        <v>1</v>
      </c>
      <c r="C2">
        <f>B2/COUNT($A$2:$A$21)</f>
        <v>0.05</v>
      </c>
      <c r="D2">
        <f>(B2-1)/COUNT($A$2:$A$21)</f>
        <v>0</v>
      </c>
      <c r="E2" s="15" cm="1">
        <f t="array" ref="E2">IF(C2&lt;1, _xlfn.NORM.S.INV(C2),””)</f>
        <v>-1.6448536269514726</v>
      </c>
      <c r="F2">
        <f>_xlfn.NORM.DIST(A2, $J$1, $J$2, TRUE)</f>
        <v>6.4311140839941244E-2</v>
      </c>
      <c r="G2">
        <f>ABS(F2-D2)</f>
        <v>6.4311140839941244E-2</v>
      </c>
      <c r="I2" t="s">
        <v>7</v>
      </c>
      <c r="J2">
        <f>_xlfn.STDEV.S(A2:A21)</f>
        <v>39.748419366124025</v>
      </c>
    </row>
    <row r="3" spans="1:12" x14ac:dyDescent="0.3">
      <c r="A3">
        <v>3</v>
      </c>
      <c r="B3">
        <v>2</v>
      </c>
      <c r="C3">
        <f t="shared" ref="C3:C20" si="0">B3/COUNT($A$2:$A$21)</f>
        <v>0.1</v>
      </c>
      <c r="D3">
        <f t="shared" ref="D3:D21" si="1">(B3-1)/COUNT($A$2:$A$21)</f>
        <v>0.05</v>
      </c>
      <c r="E3" s="15" cm="1">
        <f t="array" ref="E3">IF(C3&lt;1, _xlfn.NORM.S.INV(C3),””)</f>
        <v>-1.2815515655446006</v>
      </c>
      <c r="F3">
        <f t="shared" ref="F3:F21" si="2">_xlfn.NORM.DIST(A3, $J$1, $J$2, TRUE)</f>
        <v>6.7535675327972305E-2</v>
      </c>
      <c r="G3">
        <f t="shared" ref="G3:G19" si="3">ABS(F3-D3)</f>
        <v>1.7535675327972303E-2</v>
      </c>
      <c r="L3" t="s">
        <v>10</v>
      </c>
    </row>
    <row r="4" spans="1:12" x14ac:dyDescent="0.3">
      <c r="A4">
        <v>7</v>
      </c>
      <c r="B4">
        <v>3</v>
      </c>
      <c r="C4">
        <f t="shared" si="0"/>
        <v>0.15</v>
      </c>
      <c r="D4">
        <f t="shared" si="1"/>
        <v>0.1</v>
      </c>
      <c r="E4" s="15" cm="1">
        <f t="array" ref="E4">IF(C4&lt;1, _xlfn.NORM.S.INV(C4),””)</f>
        <v>-1.0364333894937898</v>
      </c>
      <c r="F4">
        <f t="shared" si="2"/>
        <v>8.1694121992597443E-2</v>
      </c>
      <c r="G4">
        <f t="shared" si="3"/>
        <v>1.8305878007402562E-2</v>
      </c>
      <c r="I4" t="s">
        <v>8</v>
      </c>
      <c r="J4" s="1">
        <f>MAX(G2:G21)</f>
        <v>0.31517806520052039</v>
      </c>
    </row>
    <row r="5" spans="1:12" x14ac:dyDescent="0.3">
      <c r="A5">
        <v>10</v>
      </c>
      <c r="B5">
        <v>4</v>
      </c>
      <c r="C5">
        <f t="shared" si="0"/>
        <v>0.2</v>
      </c>
      <c r="D5">
        <f t="shared" si="1"/>
        <v>0.15</v>
      </c>
      <c r="E5" s="15" cm="1">
        <f t="array" ref="E5">IF(C5&lt;1, _xlfn.NORM.S.INV(C5),””)</f>
        <v>-0.84162123357291452</v>
      </c>
      <c r="F5">
        <f t="shared" si="2"/>
        <v>9.3703056904551885E-2</v>
      </c>
      <c r="G5">
        <f t="shared" si="3"/>
        <v>5.629694309544811E-2</v>
      </c>
    </row>
    <row r="6" spans="1:12" x14ac:dyDescent="0.3">
      <c r="A6">
        <v>15</v>
      </c>
      <c r="B6">
        <v>5</v>
      </c>
      <c r="C6">
        <f t="shared" si="0"/>
        <v>0.25</v>
      </c>
      <c r="D6">
        <f t="shared" si="1"/>
        <v>0.2</v>
      </c>
      <c r="E6" s="15" cm="1">
        <f t="array" ref="E6">IF(C6&lt;1, _xlfn.NORM.S.INV(C6),””)</f>
        <v>-0.67448975019608193</v>
      </c>
      <c r="F6">
        <f t="shared" si="2"/>
        <v>0.11653257654282398</v>
      </c>
      <c r="G6">
        <f t="shared" si="3"/>
        <v>8.3467423457176032E-2</v>
      </c>
      <c r="J6" s="10" t="s">
        <v>113</v>
      </c>
    </row>
    <row r="7" spans="1:12" x14ac:dyDescent="0.3">
      <c r="A7">
        <v>21</v>
      </c>
      <c r="B7">
        <v>6</v>
      </c>
      <c r="C7">
        <f t="shared" si="0"/>
        <v>0.3</v>
      </c>
      <c r="D7">
        <f t="shared" si="1"/>
        <v>0.25</v>
      </c>
      <c r="E7" s="15" cm="1">
        <f t="array" ref="E7">IF(C7&lt;1, _xlfn.NORM.S.INV(C7),””)</f>
        <v>-0.52440051270804089</v>
      </c>
      <c r="F7">
        <f t="shared" si="2"/>
        <v>0.14880998290177586</v>
      </c>
      <c r="G7">
        <f t="shared" si="3"/>
        <v>0.10119001709822414</v>
      </c>
      <c r="J7" s="10" t="s">
        <v>105</v>
      </c>
    </row>
    <row r="8" spans="1:12" x14ac:dyDescent="0.3">
      <c r="A8">
        <v>32</v>
      </c>
      <c r="B8">
        <v>7</v>
      </c>
      <c r="C8">
        <f t="shared" si="0"/>
        <v>0.35</v>
      </c>
      <c r="D8">
        <f t="shared" si="1"/>
        <v>0.3</v>
      </c>
      <c r="E8" s="15" cm="1">
        <f t="array" ref="E8">IF(C8&lt;1, _xlfn.NORM.S.INV(C8),””)</f>
        <v>-0.38532046640756784</v>
      </c>
      <c r="F8">
        <f t="shared" si="2"/>
        <v>0.22219226080837948</v>
      </c>
      <c r="G8">
        <f t="shared" si="3"/>
        <v>7.7807739191620512E-2</v>
      </c>
    </row>
    <row r="9" spans="1:12" x14ac:dyDescent="0.3">
      <c r="A9">
        <v>40</v>
      </c>
      <c r="B9">
        <v>8</v>
      </c>
      <c r="C9">
        <f t="shared" si="0"/>
        <v>0.4</v>
      </c>
      <c r="D9">
        <f t="shared" si="1"/>
        <v>0.35</v>
      </c>
      <c r="E9" s="15" cm="1">
        <f t="array" ref="E9">IF(C9&lt;1, _xlfn.NORM.S.INV(C9),””)</f>
        <v>-0.25334710313579978</v>
      </c>
      <c r="F9">
        <f>_xlfn.NORM.DIST(A9, $J$1, $J$2, TRUE)</f>
        <v>0.28653211020248348</v>
      </c>
      <c r="G9">
        <f t="shared" si="3"/>
        <v>6.3467889797516497E-2</v>
      </c>
    </row>
    <row r="10" spans="1:12" x14ac:dyDescent="0.3">
      <c r="A10">
        <v>85</v>
      </c>
      <c r="B10">
        <v>9</v>
      </c>
      <c r="C10">
        <f t="shared" si="0"/>
        <v>0.45</v>
      </c>
      <c r="D10">
        <f t="shared" si="1"/>
        <v>0.4</v>
      </c>
      <c r="E10" s="15" cm="1">
        <f t="array" ref="E10">IF(C10&lt;1, _xlfn.NORM.S.INV(C10),””)</f>
        <v>-0.12566134685507402</v>
      </c>
      <c r="F10">
        <f t="shared" si="2"/>
        <v>0.71517806520052041</v>
      </c>
      <c r="G10">
        <f t="shared" si="3"/>
        <v>0.31517806520052039</v>
      </c>
    </row>
    <row r="11" spans="1:12" x14ac:dyDescent="0.3">
      <c r="A11">
        <v>86</v>
      </c>
      <c r="B11">
        <v>10</v>
      </c>
      <c r="C11">
        <f t="shared" si="0"/>
        <v>0.5</v>
      </c>
      <c r="D11">
        <f t="shared" si="1"/>
        <v>0.45</v>
      </c>
      <c r="E11" s="15" cm="1">
        <f t="array" ref="E11">IF(C11&lt;1, _xlfn.NORM.S.INV(C11),””)</f>
        <v>0</v>
      </c>
      <c r="F11">
        <f t="shared" si="2"/>
        <v>0.72365508144745005</v>
      </c>
      <c r="G11">
        <f t="shared" si="3"/>
        <v>0.27365508144745004</v>
      </c>
    </row>
    <row r="12" spans="1:12" x14ac:dyDescent="0.3">
      <c r="A12">
        <v>89</v>
      </c>
      <c r="B12">
        <v>11</v>
      </c>
      <c r="C12">
        <f t="shared" si="0"/>
        <v>0.55000000000000004</v>
      </c>
      <c r="D12">
        <f t="shared" si="1"/>
        <v>0.5</v>
      </c>
      <c r="E12" s="15" cm="1">
        <f t="array" ref="E12">IF(C12&lt;1, _xlfn.NORM.S.INV(C12),””)</f>
        <v>0.12566134685507416</v>
      </c>
      <c r="F12">
        <f t="shared" si="2"/>
        <v>0.74831891723023869</v>
      </c>
      <c r="G12">
        <f t="shared" si="3"/>
        <v>0.24831891723023869</v>
      </c>
    </row>
    <row r="13" spans="1:12" x14ac:dyDescent="0.3">
      <c r="A13">
        <v>90</v>
      </c>
      <c r="B13">
        <v>12</v>
      </c>
      <c r="C13">
        <f t="shared" si="0"/>
        <v>0.6</v>
      </c>
      <c r="D13">
        <f t="shared" si="1"/>
        <v>0.55000000000000004</v>
      </c>
      <c r="E13" s="15" cm="1">
        <f t="array" ref="E13">IF(C13&lt;1, _xlfn.NORM.S.INV(C13),””)</f>
        <v>0.25334710313579978</v>
      </c>
      <c r="F13">
        <f t="shared" si="2"/>
        <v>0.7562740315931139</v>
      </c>
      <c r="G13">
        <f>ABS(F13-D13)</f>
        <v>0.20627403159311386</v>
      </c>
    </row>
    <row r="14" spans="1:12" x14ac:dyDescent="0.3">
      <c r="A14">
        <v>91</v>
      </c>
      <c r="B14">
        <v>13</v>
      </c>
      <c r="C14">
        <f t="shared" si="0"/>
        <v>0.65</v>
      </c>
      <c r="D14">
        <f t="shared" si="1"/>
        <v>0.6</v>
      </c>
      <c r="E14" s="15" cm="1">
        <f t="array" ref="E14">IF(C14&lt;1, _xlfn.NORM.S.INV(C14),””)</f>
        <v>0.38532046640756784</v>
      </c>
      <c r="F14">
        <f t="shared" si="2"/>
        <v>0.76409139163150031</v>
      </c>
      <c r="G14">
        <f t="shared" si="3"/>
        <v>0.16409139163150033</v>
      </c>
    </row>
    <row r="15" spans="1:12" x14ac:dyDescent="0.3">
      <c r="A15">
        <v>92</v>
      </c>
      <c r="B15">
        <v>14</v>
      </c>
      <c r="C15">
        <f t="shared" si="0"/>
        <v>0.7</v>
      </c>
      <c r="D15">
        <f t="shared" si="1"/>
        <v>0.65</v>
      </c>
      <c r="E15" s="15" cm="1">
        <f t="array" ref="E15">IF(C15&lt;1, _xlfn.NORM.S.INV(C15),””)</f>
        <v>0.52440051270804078</v>
      </c>
      <c r="F15">
        <f t="shared" si="2"/>
        <v>0.77176852234163518</v>
      </c>
      <c r="G15">
        <f t="shared" si="3"/>
        <v>0.12176852234163515</v>
      </c>
    </row>
    <row r="16" spans="1:12" x14ac:dyDescent="0.3">
      <c r="A16">
        <v>95</v>
      </c>
      <c r="B16">
        <v>15</v>
      </c>
      <c r="C16">
        <f t="shared" si="0"/>
        <v>0.75</v>
      </c>
      <c r="D16">
        <f t="shared" si="1"/>
        <v>0.7</v>
      </c>
      <c r="E16" s="15" cm="1">
        <f t="array" ref="E16">IF(C16&lt;1, _xlfn.NORM.S.INV(C16),””)</f>
        <v>0.67448975019608193</v>
      </c>
      <c r="F16">
        <f t="shared" si="2"/>
        <v>0.79393709302708193</v>
      </c>
      <c r="G16">
        <f t="shared" si="3"/>
        <v>9.3937093027081975E-2</v>
      </c>
    </row>
    <row r="17" spans="1:7" x14ac:dyDescent="0.3">
      <c r="A17">
        <v>96</v>
      </c>
      <c r="B17">
        <v>16</v>
      </c>
      <c r="C17">
        <f t="shared" si="0"/>
        <v>0.8</v>
      </c>
      <c r="D17">
        <f t="shared" si="1"/>
        <v>0.75</v>
      </c>
      <c r="E17" s="15" cm="1">
        <f t="array" ref="E17">IF(C17&lt;1, _xlfn.NORM.S.INV(C17),””)</f>
        <v>0.84162123357291474</v>
      </c>
      <c r="F17">
        <f t="shared" si="2"/>
        <v>0.80103296143402702</v>
      </c>
      <c r="G17">
        <f t="shared" si="3"/>
        <v>5.1032961434027024E-2</v>
      </c>
    </row>
    <row r="18" spans="1:7" x14ac:dyDescent="0.3">
      <c r="A18">
        <v>97</v>
      </c>
      <c r="B18">
        <v>17</v>
      </c>
      <c r="C18">
        <f t="shared" si="0"/>
        <v>0.85</v>
      </c>
      <c r="D18">
        <f t="shared" si="1"/>
        <v>0.8</v>
      </c>
      <c r="E18" s="15" cm="1">
        <f t="array" ref="E18">IF(C18&lt;1, _xlfn.NORM.S.INV(C18),””)</f>
        <v>1.0364333894937898</v>
      </c>
      <c r="F18">
        <f t="shared" si="2"/>
        <v>0.80797952543475637</v>
      </c>
      <c r="G18">
        <f t="shared" si="3"/>
        <v>7.9795254347563294E-3</v>
      </c>
    </row>
    <row r="19" spans="1:7" x14ac:dyDescent="0.3">
      <c r="A19">
        <v>98</v>
      </c>
      <c r="B19">
        <v>18</v>
      </c>
      <c r="C19">
        <f t="shared" si="0"/>
        <v>0.9</v>
      </c>
      <c r="D19">
        <f t="shared" si="1"/>
        <v>0.85</v>
      </c>
      <c r="E19" s="15" cm="1">
        <f t="array" ref="E19">IF(C19&lt;1, _xlfn.NORM.S.INV(C19),””)</f>
        <v>1.2815515655446006</v>
      </c>
      <c r="F19">
        <f t="shared" si="2"/>
        <v>0.81477562391365399</v>
      </c>
      <c r="G19">
        <f t="shared" si="3"/>
        <v>3.5224376086345988E-2</v>
      </c>
    </row>
    <row r="20" spans="1:7" x14ac:dyDescent="0.3">
      <c r="A20">
        <v>99</v>
      </c>
      <c r="B20">
        <v>19</v>
      </c>
      <c r="C20">
        <f t="shared" si="0"/>
        <v>0.95</v>
      </c>
      <c r="D20">
        <f t="shared" si="1"/>
        <v>0.9</v>
      </c>
      <c r="E20" s="15" cm="1">
        <f t="array" ref="E20">IF(C20&lt;1, _xlfn.NORM.S.INV(C20),””)</f>
        <v>1.6448536269514715</v>
      </c>
      <c r="F20">
        <f t="shared" si="2"/>
        <v>0.8214203092432828</v>
      </c>
      <c r="G20">
        <f>ABS(F20-D20)</f>
        <v>7.8579690756717224E-2</v>
      </c>
    </row>
    <row r="21" spans="1:7" x14ac:dyDescent="0.3">
      <c r="A21">
        <v>100</v>
      </c>
      <c r="B21">
        <v>20</v>
      </c>
      <c r="C21">
        <f>B21/COUNT($A$2:$A$21)</f>
        <v>1</v>
      </c>
      <c r="D21">
        <f t="shared" si="1"/>
        <v>0.95</v>
      </c>
      <c r="F21">
        <f t="shared" si="2"/>
        <v>0.82791284437356705</v>
      </c>
      <c r="G21">
        <f>ABS(F21-D21)</f>
        <v>0.12208715562643291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9CD2-949D-4CA1-A7E0-C4B1C1DF1F47}">
  <dimension ref="A1:L21"/>
  <sheetViews>
    <sheetView workbookViewId="0">
      <selection activeCell="D25" sqref="D25"/>
    </sheetView>
  </sheetViews>
  <sheetFormatPr defaultRowHeight="14.4" x14ac:dyDescent="0.3"/>
  <cols>
    <col min="1" max="1" width="4.88671875" bestFit="1" customWidth="1"/>
    <col min="2" max="2" width="16.88671875" bestFit="1" customWidth="1"/>
    <col min="3" max="3" width="9.109375" bestFit="1" customWidth="1"/>
    <col min="4" max="4" width="10.6640625" bestFit="1" customWidth="1"/>
    <col min="5" max="5" width="12.6640625" style="15" bestFit="1" customWidth="1"/>
    <col min="7" max="7" width="12" bestFit="1" customWidth="1"/>
    <col min="10" max="10" width="33.33203125" bestFit="1" customWidth="1"/>
  </cols>
  <sheetData>
    <row r="1" spans="1:12" x14ac:dyDescent="0.3">
      <c r="A1" t="s">
        <v>0</v>
      </c>
      <c r="B1" t="s">
        <v>9</v>
      </c>
      <c r="C1" t="s">
        <v>1</v>
      </c>
      <c r="D1" t="s">
        <v>2</v>
      </c>
      <c r="E1" s="15" t="s">
        <v>3</v>
      </c>
      <c r="F1" t="s">
        <v>4</v>
      </c>
      <c r="G1" t="s">
        <v>5</v>
      </c>
      <c r="I1" t="s">
        <v>6</v>
      </c>
      <c r="J1">
        <f>AVERAGE(A2:A21)</f>
        <v>61.75</v>
      </c>
    </row>
    <row r="2" spans="1:12" x14ac:dyDescent="0.3">
      <c r="A2">
        <v>10</v>
      </c>
      <c r="B2">
        <v>1</v>
      </c>
      <c r="C2">
        <f t="shared" ref="C2:C21" si="0">B2/COUNT($A$2:$A$21)</f>
        <v>0.05</v>
      </c>
      <c r="D2">
        <f t="shared" ref="D2:D21" si="1">(B2-1)/COUNT($A$2:$A$21)</f>
        <v>0</v>
      </c>
      <c r="E2" s="15" cm="1">
        <f t="array" ref="E2">IF(C2&lt;1, _xlfn.NORM.S.INV(C2),””)</f>
        <v>-1.6448536269514726</v>
      </c>
      <c r="F2">
        <f t="shared" ref="F2:F21" si="2">_xlfn.NORM.DIST(A2, $J$1, $J$2, TRUE)</f>
        <v>2.7617059555048659E-2</v>
      </c>
      <c r="G2">
        <f>ABS(F2-D2)</f>
        <v>2.7617059555048659E-2</v>
      </c>
      <c r="I2" t="s">
        <v>7</v>
      </c>
      <c r="J2">
        <f>_xlfn.STDEV.S(A2:A21)</f>
        <v>26.994882555968388</v>
      </c>
    </row>
    <row r="3" spans="1:12" x14ac:dyDescent="0.3">
      <c r="A3">
        <v>21</v>
      </c>
      <c r="B3">
        <v>2</v>
      </c>
      <c r="C3">
        <f t="shared" si="0"/>
        <v>0.1</v>
      </c>
      <c r="D3">
        <f t="shared" si="1"/>
        <v>0.05</v>
      </c>
      <c r="E3" s="15" cm="1">
        <f t="array" ref="E3">IF(C3&lt;1, _xlfn.NORM.S.INV(C3),””)</f>
        <v>-1.2815515655446006</v>
      </c>
      <c r="F3">
        <f t="shared" si="2"/>
        <v>6.5579734924340327E-2</v>
      </c>
      <c r="G3">
        <f t="shared" ref="G3:G21" si="3">ABS(F3-D3)</f>
        <v>1.5579734924340324E-2</v>
      </c>
      <c r="L3" t="s">
        <v>10</v>
      </c>
    </row>
    <row r="4" spans="1:12" x14ac:dyDescent="0.3">
      <c r="A4">
        <v>32</v>
      </c>
      <c r="B4">
        <v>3</v>
      </c>
      <c r="C4">
        <f t="shared" si="0"/>
        <v>0.15</v>
      </c>
      <c r="D4">
        <f t="shared" si="1"/>
        <v>0.1</v>
      </c>
      <c r="E4" s="15" cm="1">
        <f t="array" ref="E4">IF(C4&lt;1, _xlfn.NORM.S.INV(C4),””)</f>
        <v>-1.0364333894937898</v>
      </c>
      <c r="F4">
        <f t="shared" si="2"/>
        <v>0.13521763499152198</v>
      </c>
      <c r="G4">
        <f t="shared" si="3"/>
        <v>3.5217634991521973E-2</v>
      </c>
      <c r="I4" t="s">
        <v>8</v>
      </c>
      <c r="J4" s="1">
        <f>MAX(G2:G21)</f>
        <v>0.10233364167144154</v>
      </c>
    </row>
    <row r="5" spans="1:12" x14ac:dyDescent="0.3">
      <c r="A5">
        <v>38</v>
      </c>
      <c r="B5">
        <v>4</v>
      </c>
      <c r="C5">
        <f t="shared" si="0"/>
        <v>0.2</v>
      </c>
      <c r="D5">
        <f t="shared" si="1"/>
        <v>0.15</v>
      </c>
      <c r="E5" s="15" cm="1">
        <f t="array" ref="E5">IF(C5&lt;1, _xlfn.NORM.S.INV(C5),””)</f>
        <v>-0.84162123357291452</v>
      </c>
      <c r="F5">
        <f t="shared" si="2"/>
        <v>0.18948481255082583</v>
      </c>
      <c r="G5">
        <f t="shared" si="3"/>
        <v>3.9484812550825837E-2</v>
      </c>
    </row>
    <row r="6" spans="1:12" x14ac:dyDescent="0.3">
      <c r="A6">
        <v>30</v>
      </c>
      <c r="B6">
        <v>5</v>
      </c>
      <c r="C6">
        <f t="shared" si="0"/>
        <v>0.25</v>
      </c>
      <c r="D6">
        <f t="shared" si="1"/>
        <v>0.2</v>
      </c>
      <c r="E6" s="15" cm="1">
        <f t="array" ref="E6">IF(C6&lt;1, _xlfn.NORM.S.INV(C6),””)</f>
        <v>-0.67448975019608193</v>
      </c>
      <c r="F6">
        <f t="shared" si="2"/>
        <v>0.11976770059685272</v>
      </c>
      <c r="G6">
        <f t="shared" si="3"/>
        <v>8.0232299403147286E-2</v>
      </c>
      <c r="J6" s="10" t="s">
        <v>106</v>
      </c>
    </row>
    <row r="7" spans="1:12" x14ac:dyDescent="0.3">
      <c r="A7">
        <v>45</v>
      </c>
      <c r="B7">
        <v>6</v>
      </c>
      <c r="C7">
        <f t="shared" si="0"/>
        <v>0.3</v>
      </c>
      <c r="D7">
        <f t="shared" si="1"/>
        <v>0.25</v>
      </c>
      <c r="E7" s="15" cm="1">
        <f t="array" ref="E7">IF(C7&lt;1, _xlfn.NORM.S.INV(C7),””)</f>
        <v>-0.52440051270804089</v>
      </c>
      <c r="F7">
        <f t="shared" si="2"/>
        <v>0.26746828438162012</v>
      </c>
      <c r="G7">
        <f t="shared" si="3"/>
        <v>1.7468284381620125E-2</v>
      </c>
      <c r="J7" s="10" t="s">
        <v>107</v>
      </c>
    </row>
    <row r="8" spans="1:12" x14ac:dyDescent="0.3">
      <c r="A8">
        <v>48</v>
      </c>
      <c r="B8">
        <v>7</v>
      </c>
      <c r="C8">
        <f t="shared" si="0"/>
        <v>0.35</v>
      </c>
      <c r="D8">
        <f t="shared" si="1"/>
        <v>0.3</v>
      </c>
      <c r="E8" s="15" cm="1">
        <f t="array" ref="E8">IF(C8&lt;1, _xlfn.NORM.S.INV(C8),””)</f>
        <v>-0.38532046640756784</v>
      </c>
      <c r="F8">
        <f t="shared" si="2"/>
        <v>0.30525142598583838</v>
      </c>
      <c r="G8">
        <f t="shared" si="3"/>
        <v>5.2514259858383872E-3</v>
      </c>
    </row>
    <row r="9" spans="1:12" x14ac:dyDescent="0.3">
      <c r="A9">
        <v>57</v>
      </c>
      <c r="B9">
        <v>8</v>
      </c>
      <c r="C9">
        <f t="shared" si="0"/>
        <v>0.4</v>
      </c>
      <c r="D9">
        <f t="shared" si="1"/>
        <v>0.35</v>
      </c>
      <c r="E9" s="15" cm="1">
        <f t="array" ref="E9">IF(C9&lt;1, _xlfn.NORM.S.INV(C9),””)</f>
        <v>-0.25334710313579978</v>
      </c>
      <c r="F9">
        <f t="shared" si="2"/>
        <v>0.43016296797665365</v>
      </c>
      <c r="G9">
        <f t="shared" si="3"/>
        <v>8.0162967976653676E-2</v>
      </c>
    </row>
    <row r="10" spans="1:12" x14ac:dyDescent="0.3">
      <c r="A10">
        <v>58</v>
      </c>
      <c r="B10">
        <v>9</v>
      </c>
      <c r="C10">
        <f t="shared" si="0"/>
        <v>0.45</v>
      </c>
      <c r="D10">
        <f t="shared" si="1"/>
        <v>0.4</v>
      </c>
      <c r="E10" s="15" cm="1">
        <f t="array" ref="E10">IF(C10&lt;1, _xlfn.NORM.S.INV(C10),””)</f>
        <v>-0.12566134685507402</v>
      </c>
      <c r="F10">
        <f t="shared" si="2"/>
        <v>0.44475857259962859</v>
      </c>
      <c r="G10">
        <f t="shared" si="3"/>
        <v>4.4758572599628565E-2</v>
      </c>
    </row>
    <row r="11" spans="1:12" x14ac:dyDescent="0.3">
      <c r="A11">
        <v>60</v>
      </c>
      <c r="B11">
        <v>10</v>
      </c>
      <c r="C11">
        <f t="shared" si="0"/>
        <v>0.5</v>
      </c>
      <c r="D11">
        <f t="shared" si="1"/>
        <v>0.45</v>
      </c>
      <c r="E11" s="15" cm="1">
        <f t="array" ref="E11">IF(C11&lt;1, _xlfn.NORM.S.INV(C11),””)</f>
        <v>0</v>
      </c>
      <c r="F11">
        <f t="shared" si="2"/>
        <v>0.4741558313510344</v>
      </c>
      <c r="G11">
        <f t="shared" si="3"/>
        <v>2.4155831351034385E-2</v>
      </c>
    </row>
    <row r="12" spans="1:12" x14ac:dyDescent="0.3">
      <c r="A12">
        <v>62</v>
      </c>
      <c r="B12">
        <v>11</v>
      </c>
      <c r="C12">
        <f t="shared" si="0"/>
        <v>0.55000000000000004</v>
      </c>
      <c r="D12">
        <f t="shared" si="1"/>
        <v>0.5</v>
      </c>
      <c r="E12" s="15" cm="1">
        <f t="array" ref="E12">IF(C12&lt;1, _xlfn.NORM.S.INV(C12),””)</f>
        <v>0.12566134685507416</v>
      </c>
      <c r="F12">
        <f t="shared" si="2"/>
        <v>0.5036945574499887</v>
      </c>
      <c r="G12">
        <f t="shared" si="3"/>
        <v>3.6945574499887002E-3</v>
      </c>
    </row>
    <row r="13" spans="1:12" x14ac:dyDescent="0.3">
      <c r="A13">
        <v>68</v>
      </c>
      <c r="B13">
        <v>12</v>
      </c>
      <c r="C13">
        <f t="shared" si="0"/>
        <v>0.6</v>
      </c>
      <c r="D13">
        <f t="shared" si="1"/>
        <v>0.55000000000000004</v>
      </c>
      <c r="E13" s="15" cm="1">
        <f t="array" ref="E13">IF(C13&lt;1, _xlfn.NORM.S.INV(C13),””)</f>
        <v>0.25334710313579978</v>
      </c>
      <c r="F13">
        <f t="shared" si="2"/>
        <v>0.59154665833849585</v>
      </c>
      <c r="G13">
        <f t="shared" si="3"/>
        <v>4.1546658338495801E-2</v>
      </c>
    </row>
    <row r="14" spans="1:12" x14ac:dyDescent="0.3">
      <c r="A14">
        <v>70</v>
      </c>
      <c r="B14">
        <v>13</v>
      </c>
      <c r="C14">
        <f t="shared" si="0"/>
        <v>0.65</v>
      </c>
      <c r="D14">
        <f t="shared" si="1"/>
        <v>0.6</v>
      </c>
      <c r="E14" s="15" cm="1">
        <f t="array" ref="E14">IF(C14&lt;1, _xlfn.NORM.S.INV(C14),””)</f>
        <v>0.38532046640756784</v>
      </c>
      <c r="F14">
        <f t="shared" si="2"/>
        <v>0.62005052214782463</v>
      </c>
      <c r="G14">
        <f t="shared" si="3"/>
        <v>2.0050522147824656E-2</v>
      </c>
    </row>
    <row r="15" spans="1:12" x14ac:dyDescent="0.3">
      <c r="A15">
        <v>75</v>
      </c>
      <c r="B15">
        <v>14</v>
      </c>
      <c r="C15">
        <f t="shared" si="0"/>
        <v>0.7</v>
      </c>
      <c r="D15">
        <f t="shared" si="1"/>
        <v>0.65</v>
      </c>
      <c r="E15" s="15" cm="1">
        <f t="array" ref="E15">IF(C15&lt;1, _xlfn.NORM.S.INV(C15),””)</f>
        <v>0.52440051270804078</v>
      </c>
      <c r="F15">
        <f t="shared" si="2"/>
        <v>0.6882279887554239</v>
      </c>
      <c r="G15">
        <f t="shared" si="3"/>
        <v>3.8227988755423881E-2</v>
      </c>
    </row>
    <row r="16" spans="1:12" x14ac:dyDescent="0.3">
      <c r="A16">
        <v>82</v>
      </c>
      <c r="B16">
        <v>15</v>
      </c>
      <c r="C16">
        <f t="shared" si="0"/>
        <v>0.75</v>
      </c>
      <c r="D16">
        <f t="shared" si="1"/>
        <v>0.7</v>
      </c>
      <c r="E16" s="15" cm="1">
        <f t="array" ref="E16">IF(C16&lt;1, _xlfn.NORM.S.INV(C16),””)</f>
        <v>0.67448975019608193</v>
      </c>
      <c r="F16">
        <f t="shared" si="2"/>
        <v>0.77341546050957399</v>
      </c>
      <c r="G16">
        <f t="shared" si="3"/>
        <v>7.3415460509574038E-2</v>
      </c>
    </row>
    <row r="17" spans="1:7" x14ac:dyDescent="0.3">
      <c r="A17">
        <v>90</v>
      </c>
      <c r="B17">
        <v>16</v>
      </c>
      <c r="C17">
        <f t="shared" si="0"/>
        <v>0.8</v>
      </c>
      <c r="D17">
        <f t="shared" si="1"/>
        <v>0.75</v>
      </c>
      <c r="E17" s="15" cm="1">
        <f t="array" ref="E17">IF(C17&lt;1, _xlfn.NORM.S.INV(C17),””)</f>
        <v>0.84162123357291474</v>
      </c>
      <c r="F17">
        <f t="shared" si="2"/>
        <v>0.85233364167144154</v>
      </c>
      <c r="G17">
        <f t="shared" si="3"/>
        <v>0.10233364167144154</v>
      </c>
    </row>
    <row r="18" spans="1:7" x14ac:dyDescent="0.3">
      <c r="A18">
        <v>95</v>
      </c>
      <c r="B18">
        <v>17</v>
      </c>
      <c r="C18">
        <f t="shared" si="0"/>
        <v>0.85</v>
      </c>
      <c r="D18">
        <f t="shared" si="1"/>
        <v>0.8</v>
      </c>
      <c r="E18" s="15" cm="1">
        <f t="array" ref="E18">IF(C18&lt;1, _xlfn.NORM.S.INV(C18),””)</f>
        <v>1.0364333894937898</v>
      </c>
      <c r="F18">
        <f t="shared" si="2"/>
        <v>0.89097220548297484</v>
      </c>
      <c r="G18">
        <f t="shared" si="3"/>
        <v>9.0972205482974799E-2</v>
      </c>
    </row>
    <row r="19" spans="1:7" x14ac:dyDescent="0.3">
      <c r="A19">
        <v>97</v>
      </c>
      <c r="B19">
        <v>18</v>
      </c>
      <c r="C19">
        <f t="shared" si="0"/>
        <v>0.9</v>
      </c>
      <c r="D19">
        <f t="shared" si="1"/>
        <v>0.85</v>
      </c>
      <c r="E19" s="15" cm="1">
        <f t="array" ref="E19">IF(C19&lt;1, _xlfn.NORM.S.INV(C19),””)</f>
        <v>1.2815515655446006</v>
      </c>
      <c r="F19">
        <f t="shared" si="2"/>
        <v>0.90419022885117051</v>
      </c>
      <c r="G19">
        <f t="shared" si="3"/>
        <v>5.419022885117053E-2</v>
      </c>
    </row>
    <row r="20" spans="1:7" x14ac:dyDescent="0.3">
      <c r="A20">
        <v>98</v>
      </c>
      <c r="B20">
        <v>19</v>
      </c>
      <c r="C20">
        <f t="shared" si="0"/>
        <v>0.95</v>
      </c>
      <c r="D20">
        <f t="shared" si="1"/>
        <v>0.9</v>
      </c>
      <c r="E20" s="15" cm="1">
        <f t="array" ref="E20">IF(C20&lt;1, _xlfn.NORM.S.INV(C20),””)</f>
        <v>1.6448536269514715</v>
      </c>
      <c r="F20">
        <f t="shared" si="2"/>
        <v>0.91033925716300201</v>
      </c>
      <c r="G20">
        <f t="shared" si="3"/>
        <v>1.0339257163001991E-2</v>
      </c>
    </row>
    <row r="21" spans="1:7" x14ac:dyDescent="0.3">
      <c r="A21">
        <v>99</v>
      </c>
      <c r="B21">
        <v>20</v>
      </c>
      <c r="C21">
        <f t="shared" si="0"/>
        <v>1</v>
      </c>
      <c r="D21">
        <f t="shared" si="1"/>
        <v>0.95</v>
      </c>
      <c r="F21">
        <f t="shared" si="2"/>
        <v>0.91618992171175706</v>
      </c>
      <c r="G21">
        <f t="shared" si="3"/>
        <v>3.3810078288242895E-2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0366-8A70-472D-9710-9C01B3162CCE}">
  <dimension ref="A1:H21"/>
  <sheetViews>
    <sheetView workbookViewId="0">
      <selection activeCell="H2" sqref="H2"/>
    </sheetView>
  </sheetViews>
  <sheetFormatPr defaultRowHeight="14.4" x14ac:dyDescent="0.3"/>
  <cols>
    <col min="2" max="2" width="12" bestFit="1" customWidth="1"/>
    <col min="3" max="3" width="14.33203125" bestFit="1" customWidth="1"/>
  </cols>
  <sheetData>
    <row r="1" spans="1:8" x14ac:dyDescent="0.3">
      <c r="A1" t="s">
        <v>0</v>
      </c>
      <c r="B1" t="s">
        <v>11</v>
      </c>
      <c r="C1" t="s">
        <v>12</v>
      </c>
      <c r="D1" t="s">
        <v>13</v>
      </c>
      <c r="E1" t="s">
        <v>14</v>
      </c>
      <c r="G1" t="s">
        <v>14</v>
      </c>
      <c r="H1" t="s">
        <v>0</v>
      </c>
    </row>
    <row r="2" spans="1:8" x14ac:dyDescent="0.3">
      <c r="A2">
        <v>10</v>
      </c>
      <c r="B2">
        <v>10</v>
      </c>
      <c r="C2">
        <f>RANK(B2,$B$2:$B$21,1)</f>
        <v>1</v>
      </c>
      <c r="D2">
        <f>(C2-0.5)/COUNT($C$2:$C$21)</f>
        <v>2.5000000000000001E-2</v>
      </c>
      <c r="E2">
        <f>_xlfn.NORM.S.INV(D2)</f>
        <v>-1.9599639845400538</v>
      </c>
      <c r="G2">
        <v>-1.9599639845400538</v>
      </c>
      <c r="H2">
        <v>10</v>
      </c>
    </row>
    <row r="3" spans="1:8" x14ac:dyDescent="0.3">
      <c r="A3">
        <v>21</v>
      </c>
      <c r="B3">
        <v>21</v>
      </c>
      <c r="C3">
        <f t="shared" ref="C3:C21" si="0">RANK(B3,$B$2:$B$21,1)</f>
        <v>2</v>
      </c>
      <c r="D3">
        <f t="shared" ref="D3:D21" si="1">(C3-0.5)/COUNT($C$2:$C$21)</f>
        <v>7.4999999999999997E-2</v>
      </c>
      <c r="E3">
        <f t="shared" ref="E3:E21" si="2">_xlfn.NORM.S.INV(D3)</f>
        <v>-1.4395314709384572</v>
      </c>
      <c r="G3">
        <v>-1.4395314709384572</v>
      </c>
      <c r="H3">
        <v>21</v>
      </c>
    </row>
    <row r="4" spans="1:8" x14ac:dyDescent="0.3">
      <c r="A4">
        <v>32</v>
      </c>
      <c r="B4">
        <v>32</v>
      </c>
      <c r="C4">
        <f t="shared" si="0"/>
        <v>4</v>
      </c>
      <c r="D4">
        <f t="shared" si="1"/>
        <v>0.17499999999999999</v>
      </c>
      <c r="E4">
        <f t="shared" si="2"/>
        <v>-0.93458929107347943</v>
      </c>
      <c r="G4">
        <v>-0.93458929107347943</v>
      </c>
      <c r="H4">
        <v>32</v>
      </c>
    </row>
    <row r="5" spans="1:8" x14ac:dyDescent="0.3">
      <c r="A5">
        <v>38</v>
      </c>
      <c r="B5">
        <v>38</v>
      </c>
      <c r="C5">
        <f t="shared" si="0"/>
        <v>5</v>
      </c>
      <c r="D5">
        <f t="shared" si="1"/>
        <v>0.22500000000000001</v>
      </c>
      <c r="E5">
        <f t="shared" si="2"/>
        <v>-0.75541502636046909</v>
      </c>
      <c r="G5">
        <v>-0.75541502636046909</v>
      </c>
      <c r="H5">
        <v>38</v>
      </c>
    </row>
    <row r="6" spans="1:8" x14ac:dyDescent="0.3">
      <c r="A6">
        <v>30</v>
      </c>
      <c r="B6">
        <v>30</v>
      </c>
      <c r="C6">
        <f t="shared" si="0"/>
        <v>3</v>
      </c>
      <c r="D6">
        <f t="shared" si="1"/>
        <v>0.125</v>
      </c>
      <c r="E6">
        <f t="shared" si="2"/>
        <v>-1.1503493803760083</v>
      </c>
      <c r="G6">
        <v>-1.1503493803760083</v>
      </c>
      <c r="H6">
        <v>30</v>
      </c>
    </row>
    <row r="7" spans="1:8" x14ac:dyDescent="0.3">
      <c r="A7">
        <v>45</v>
      </c>
      <c r="B7">
        <v>45</v>
      </c>
      <c r="C7">
        <f t="shared" si="0"/>
        <v>6</v>
      </c>
      <c r="D7">
        <f t="shared" si="1"/>
        <v>0.27500000000000002</v>
      </c>
      <c r="E7">
        <f t="shared" si="2"/>
        <v>-0.59776012604247841</v>
      </c>
      <c r="G7">
        <v>-0.59776012604247841</v>
      </c>
      <c r="H7">
        <v>45</v>
      </c>
    </row>
    <row r="8" spans="1:8" x14ac:dyDescent="0.3">
      <c r="A8">
        <v>48</v>
      </c>
      <c r="B8">
        <v>48</v>
      </c>
      <c r="C8">
        <f t="shared" si="0"/>
        <v>7</v>
      </c>
      <c r="D8">
        <f t="shared" si="1"/>
        <v>0.32500000000000001</v>
      </c>
      <c r="E8">
        <f t="shared" si="2"/>
        <v>-0.45376219016987951</v>
      </c>
      <c r="G8">
        <v>-0.45376219016987951</v>
      </c>
      <c r="H8">
        <v>48</v>
      </c>
    </row>
    <row r="9" spans="1:8" x14ac:dyDescent="0.3">
      <c r="A9">
        <v>57</v>
      </c>
      <c r="B9">
        <v>57</v>
      </c>
      <c r="C9">
        <f t="shared" si="0"/>
        <v>8</v>
      </c>
      <c r="D9">
        <f t="shared" si="1"/>
        <v>0.375</v>
      </c>
      <c r="E9">
        <f t="shared" si="2"/>
        <v>-0.3186393639643752</v>
      </c>
      <c r="G9">
        <v>-0.3186393639643752</v>
      </c>
      <c r="H9">
        <v>57</v>
      </c>
    </row>
    <row r="10" spans="1:8" x14ac:dyDescent="0.3">
      <c r="A10">
        <v>58</v>
      </c>
      <c r="B10">
        <v>58</v>
      </c>
      <c r="C10">
        <f t="shared" si="0"/>
        <v>9</v>
      </c>
      <c r="D10">
        <f t="shared" si="1"/>
        <v>0.42499999999999999</v>
      </c>
      <c r="E10">
        <f t="shared" si="2"/>
        <v>-0.18911842627279254</v>
      </c>
      <c r="G10">
        <v>-0.18911842627279254</v>
      </c>
      <c r="H10">
        <v>58</v>
      </c>
    </row>
    <row r="11" spans="1:8" x14ac:dyDescent="0.3">
      <c r="A11">
        <v>60</v>
      </c>
      <c r="B11">
        <v>60</v>
      </c>
      <c r="C11">
        <f t="shared" si="0"/>
        <v>10</v>
      </c>
      <c r="D11">
        <f t="shared" si="1"/>
        <v>0.47499999999999998</v>
      </c>
      <c r="E11">
        <f t="shared" si="2"/>
        <v>-6.2706777943213846E-2</v>
      </c>
      <c r="G11">
        <v>-6.2706777943213846E-2</v>
      </c>
      <c r="H11">
        <v>60</v>
      </c>
    </row>
    <row r="12" spans="1:8" x14ac:dyDescent="0.3">
      <c r="A12">
        <v>62</v>
      </c>
      <c r="B12">
        <v>62</v>
      </c>
      <c r="C12">
        <f t="shared" si="0"/>
        <v>11</v>
      </c>
      <c r="D12">
        <f t="shared" si="1"/>
        <v>0.52500000000000002</v>
      </c>
      <c r="E12">
        <f t="shared" si="2"/>
        <v>6.2706777943213846E-2</v>
      </c>
      <c r="G12">
        <v>6.2706777943213846E-2</v>
      </c>
      <c r="H12">
        <v>62</v>
      </c>
    </row>
    <row r="13" spans="1:8" x14ac:dyDescent="0.3">
      <c r="A13">
        <v>68</v>
      </c>
      <c r="B13">
        <v>68</v>
      </c>
      <c r="C13">
        <f t="shared" si="0"/>
        <v>12</v>
      </c>
      <c r="D13">
        <f t="shared" si="1"/>
        <v>0.57499999999999996</v>
      </c>
      <c r="E13">
        <f t="shared" si="2"/>
        <v>0.18911842627279243</v>
      </c>
      <c r="G13">
        <v>0.18911842627279243</v>
      </c>
      <c r="H13">
        <v>68</v>
      </c>
    </row>
    <row r="14" spans="1:8" x14ac:dyDescent="0.3">
      <c r="A14">
        <v>70</v>
      </c>
      <c r="B14">
        <v>70</v>
      </c>
      <c r="C14">
        <f t="shared" si="0"/>
        <v>13</v>
      </c>
      <c r="D14">
        <f t="shared" si="1"/>
        <v>0.625</v>
      </c>
      <c r="E14">
        <f t="shared" si="2"/>
        <v>0.3186393639643752</v>
      </c>
      <c r="G14">
        <v>0.3186393639643752</v>
      </c>
      <c r="H14">
        <v>70</v>
      </c>
    </row>
    <row r="15" spans="1:8" x14ac:dyDescent="0.3">
      <c r="A15">
        <v>75</v>
      </c>
      <c r="B15">
        <v>75</v>
      </c>
      <c r="C15">
        <f t="shared" si="0"/>
        <v>14</v>
      </c>
      <c r="D15">
        <f t="shared" si="1"/>
        <v>0.67500000000000004</v>
      </c>
      <c r="E15">
        <f t="shared" si="2"/>
        <v>0.45376219016987968</v>
      </c>
      <c r="G15">
        <v>0.45376219016987968</v>
      </c>
      <c r="H15">
        <v>75</v>
      </c>
    </row>
    <row r="16" spans="1:8" x14ac:dyDescent="0.3">
      <c r="A16">
        <v>82</v>
      </c>
      <c r="B16">
        <v>82</v>
      </c>
      <c r="C16">
        <f t="shared" si="0"/>
        <v>15</v>
      </c>
      <c r="D16">
        <f t="shared" si="1"/>
        <v>0.72499999999999998</v>
      </c>
      <c r="E16">
        <f t="shared" si="2"/>
        <v>0.59776012604247841</v>
      </c>
      <c r="G16">
        <v>0.59776012604247841</v>
      </c>
      <c r="H16">
        <v>82</v>
      </c>
    </row>
    <row r="17" spans="1:8" x14ac:dyDescent="0.3">
      <c r="A17">
        <v>90</v>
      </c>
      <c r="B17">
        <v>90</v>
      </c>
      <c r="C17">
        <f t="shared" si="0"/>
        <v>16</v>
      </c>
      <c r="D17">
        <f t="shared" si="1"/>
        <v>0.77500000000000002</v>
      </c>
      <c r="E17">
        <f t="shared" si="2"/>
        <v>0.75541502636046909</v>
      </c>
      <c r="G17">
        <v>0.75541502636046909</v>
      </c>
      <c r="H17">
        <v>90</v>
      </c>
    </row>
    <row r="18" spans="1:8" x14ac:dyDescent="0.3">
      <c r="A18">
        <v>95</v>
      </c>
      <c r="B18">
        <v>95</v>
      </c>
      <c r="C18">
        <f t="shared" si="0"/>
        <v>17</v>
      </c>
      <c r="D18">
        <f t="shared" si="1"/>
        <v>0.82499999999999996</v>
      </c>
      <c r="E18">
        <f t="shared" si="2"/>
        <v>0.9345892910734801</v>
      </c>
      <c r="G18">
        <v>0.9345892910734801</v>
      </c>
      <c r="H18">
        <v>95</v>
      </c>
    </row>
    <row r="19" spans="1:8" x14ac:dyDescent="0.3">
      <c r="A19">
        <v>97</v>
      </c>
      <c r="B19">
        <v>97</v>
      </c>
      <c r="C19">
        <f t="shared" si="0"/>
        <v>18</v>
      </c>
      <c r="D19">
        <f t="shared" si="1"/>
        <v>0.875</v>
      </c>
      <c r="E19">
        <f t="shared" si="2"/>
        <v>1.1503493803760083</v>
      </c>
      <c r="G19">
        <v>1.1503493803760083</v>
      </c>
      <c r="H19">
        <v>97</v>
      </c>
    </row>
    <row r="20" spans="1:8" x14ac:dyDescent="0.3">
      <c r="A20">
        <v>98</v>
      </c>
      <c r="B20">
        <v>98</v>
      </c>
      <c r="C20">
        <f t="shared" si="0"/>
        <v>19</v>
      </c>
      <c r="D20">
        <f t="shared" si="1"/>
        <v>0.92500000000000004</v>
      </c>
      <c r="E20">
        <f t="shared" si="2"/>
        <v>1.4395314709384563</v>
      </c>
      <c r="G20">
        <v>1.4395314709384563</v>
      </c>
      <c r="H20">
        <v>98</v>
      </c>
    </row>
    <row r="21" spans="1:8" x14ac:dyDescent="0.3">
      <c r="A21">
        <v>99</v>
      </c>
      <c r="B21">
        <v>99</v>
      </c>
      <c r="C21">
        <f t="shared" si="0"/>
        <v>20</v>
      </c>
      <c r="D21">
        <f t="shared" si="1"/>
        <v>0.97499999999999998</v>
      </c>
      <c r="E21">
        <f t="shared" si="2"/>
        <v>1.9599639845400536</v>
      </c>
      <c r="G21">
        <v>1.9599639845400536</v>
      </c>
      <c r="H21">
        <v>99</v>
      </c>
    </row>
  </sheetData>
  <sortState xmlns:xlrd2="http://schemas.microsoft.com/office/spreadsheetml/2017/richdata2" ref="B2:B21">
    <sortCondition ref="B1:B2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3D5D-1DDE-4955-91D5-000C2D945CB7}">
  <dimension ref="A1:K23"/>
  <sheetViews>
    <sheetView workbookViewId="0">
      <selection activeCell="K8" sqref="K8"/>
    </sheetView>
  </sheetViews>
  <sheetFormatPr defaultRowHeight="14.4" x14ac:dyDescent="0.3"/>
  <cols>
    <col min="8" max="8" width="14.33203125" bestFit="1" customWidth="1"/>
    <col min="9" max="9" width="15.109375" bestFit="1" customWidth="1"/>
  </cols>
  <sheetData>
    <row r="1" spans="1:11" x14ac:dyDescent="0.3">
      <c r="A1" s="2" t="s">
        <v>4</v>
      </c>
      <c r="B1" s="2"/>
      <c r="C1" s="19" t="s">
        <v>19</v>
      </c>
      <c r="D1" s="19"/>
      <c r="E1" s="19"/>
      <c r="F1" s="19"/>
      <c r="G1" s="2"/>
    </row>
    <row r="2" spans="1:11" x14ac:dyDescent="0.3">
      <c r="A2" s="2"/>
      <c r="B2" s="2"/>
      <c r="C2" s="4" t="s">
        <v>15</v>
      </c>
      <c r="D2" s="4" t="s">
        <v>16</v>
      </c>
      <c r="E2" s="4" t="s">
        <v>17</v>
      </c>
      <c r="F2" s="4" t="s">
        <v>18</v>
      </c>
      <c r="G2" s="2"/>
      <c r="K2" t="s">
        <v>21</v>
      </c>
    </row>
    <row r="3" spans="1:11" x14ac:dyDescent="0.3">
      <c r="A3" s="16" t="s">
        <v>20</v>
      </c>
      <c r="B3" s="5">
        <v>1</v>
      </c>
      <c r="C3" s="7">
        <v>20</v>
      </c>
      <c r="D3" s="7">
        <v>25</v>
      </c>
      <c r="E3" s="7">
        <v>31</v>
      </c>
      <c r="F3" s="7">
        <v>45</v>
      </c>
      <c r="G3" s="2">
        <f>SUM(C3:F3)</f>
        <v>121</v>
      </c>
      <c r="K3" t="s">
        <v>22</v>
      </c>
    </row>
    <row r="4" spans="1:11" x14ac:dyDescent="0.3">
      <c r="A4" s="17"/>
      <c r="B4" s="3">
        <v>2</v>
      </c>
      <c r="C4" s="7">
        <v>18</v>
      </c>
      <c r="D4" s="7">
        <v>35</v>
      </c>
      <c r="E4" s="7">
        <v>23</v>
      </c>
      <c r="F4" s="7">
        <v>22</v>
      </c>
      <c r="G4" s="2">
        <f t="shared" ref="G4:G5" si="0">SUM(C4:F4)</f>
        <v>98</v>
      </c>
    </row>
    <row r="5" spans="1:11" x14ac:dyDescent="0.3">
      <c r="A5" s="18"/>
      <c r="B5" s="6">
        <v>3</v>
      </c>
      <c r="C5" s="8">
        <v>22</v>
      </c>
      <c r="D5" s="8">
        <v>18</v>
      </c>
      <c r="E5" s="8">
        <v>13</v>
      </c>
      <c r="F5" s="8">
        <v>20</v>
      </c>
      <c r="G5" s="2">
        <f t="shared" si="0"/>
        <v>73</v>
      </c>
    </row>
    <row r="6" spans="1:11" x14ac:dyDescent="0.3">
      <c r="A6" s="2"/>
      <c r="B6" s="2"/>
      <c r="C6" s="2">
        <f>SUM(C3:C5)</f>
        <v>60</v>
      </c>
      <c r="D6" s="2">
        <f t="shared" ref="D6:F6" si="1">SUM(D3:D5)</f>
        <v>78</v>
      </c>
      <c r="E6" s="2">
        <f t="shared" si="1"/>
        <v>67</v>
      </c>
      <c r="F6" s="2">
        <f t="shared" si="1"/>
        <v>87</v>
      </c>
      <c r="G6" s="2">
        <f>SUM(G3:G5)</f>
        <v>292</v>
      </c>
      <c r="H6" t="s">
        <v>24</v>
      </c>
    </row>
    <row r="7" spans="1:11" x14ac:dyDescent="0.3">
      <c r="G7">
        <f>SUM(C6:F6)</f>
        <v>292</v>
      </c>
      <c r="H7" t="s">
        <v>23</v>
      </c>
    </row>
    <row r="9" spans="1:11" x14ac:dyDescent="0.3">
      <c r="A9" t="s">
        <v>1</v>
      </c>
    </row>
    <row r="10" spans="1:11" x14ac:dyDescent="0.3">
      <c r="A10" s="2"/>
      <c r="B10" s="2"/>
      <c r="C10" s="19" t="s">
        <v>19</v>
      </c>
      <c r="D10" s="19"/>
      <c r="E10" s="19"/>
      <c r="F10" s="19"/>
      <c r="G10" s="2"/>
    </row>
    <row r="11" spans="1:11" x14ac:dyDescent="0.3">
      <c r="A11" s="2"/>
      <c r="B11" s="2"/>
      <c r="C11" s="4" t="s">
        <v>15</v>
      </c>
      <c r="D11" s="4" t="s">
        <v>16</v>
      </c>
      <c r="E11" s="4" t="s">
        <v>17</v>
      </c>
      <c r="F11" s="4" t="s">
        <v>18</v>
      </c>
      <c r="G11" s="2"/>
    </row>
    <row r="12" spans="1:11" x14ac:dyDescent="0.3">
      <c r="A12" s="16" t="s">
        <v>20</v>
      </c>
      <c r="B12" s="5">
        <v>1</v>
      </c>
      <c r="C12" s="7">
        <f>(C6*G3)/G6</f>
        <v>24.863013698630137</v>
      </c>
      <c r="D12" s="7">
        <f>(D6*G3)/G6</f>
        <v>32.321917808219176</v>
      </c>
      <c r="E12" s="7">
        <f>(E6*G3)/G6</f>
        <v>27.763698630136986</v>
      </c>
      <c r="F12" s="7">
        <f>(F6*G3)/G6</f>
        <v>36.051369863013697</v>
      </c>
      <c r="G12" s="2"/>
      <c r="H12" t="s">
        <v>26</v>
      </c>
      <c r="I12">
        <f>_xlfn.CHISQ.TEST(C3:F5,C12:F14)</f>
        <v>2.3997637211379833E-2</v>
      </c>
    </row>
    <row r="13" spans="1:11" x14ac:dyDescent="0.3">
      <c r="A13" s="17"/>
      <c r="B13" s="3">
        <v>2</v>
      </c>
      <c r="C13" s="7">
        <f>(C6*G4)/G7</f>
        <v>20.136986301369863</v>
      </c>
      <c r="D13" s="7">
        <f>(D6*G4)/G6</f>
        <v>26.17808219178082</v>
      </c>
      <c r="E13" s="7">
        <f>(E6*G4)/G6</f>
        <v>22.486301369863014</v>
      </c>
      <c r="F13" s="7">
        <f>(F6*G4)/G6</f>
        <v>29.198630136986303</v>
      </c>
      <c r="G13" s="2"/>
      <c r="H13" t="s">
        <v>27</v>
      </c>
      <c r="I13">
        <f>SUM(C21:F23)</f>
        <v>14.556900952191407</v>
      </c>
    </row>
    <row r="14" spans="1:11" x14ac:dyDescent="0.3">
      <c r="A14" s="18"/>
      <c r="B14" s="6">
        <v>3</v>
      </c>
      <c r="C14" s="7">
        <f>(C6*G5)/G6</f>
        <v>15</v>
      </c>
      <c r="D14" s="7">
        <f>(D6*G5)/G6</f>
        <v>19.5</v>
      </c>
      <c r="E14" s="7">
        <f>(E6*G5)/G6</f>
        <v>16.75</v>
      </c>
      <c r="F14" s="7">
        <f>(F6*G5)/G6</f>
        <v>21.75</v>
      </c>
      <c r="G14" s="2"/>
    </row>
    <row r="15" spans="1:11" x14ac:dyDescent="0.3">
      <c r="A15" s="2"/>
      <c r="B15" s="2"/>
      <c r="C15" s="2"/>
      <c r="D15" s="2"/>
      <c r="E15" s="2"/>
      <c r="F15" s="2"/>
      <c r="G15" s="2"/>
    </row>
    <row r="18" spans="1:6" x14ac:dyDescent="0.3">
      <c r="A18" t="s">
        <v>25</v>
      </c>
    </row>
    <row r="19" spans="1:6" x14ac:dyDescent="0.3">
      <c r="A19" s="2"/>
      <c r="B19" s="2"/>
      <c r="C19" s="19" t="s">
        <v>19</v>
      </c>
      <c r="D19" s="19"/>
      <c r="E19" s="19"/>
      <c r="F19" s="19"/>
    </row>
    <row r="20" spans="1:6" x14ac:dyDescent="0.3">
      <c r="A20" s="2"/>
      <c r="B20" s="2"/>
      <c r="C20" s="4" t="s">
        <v>15</v>
      </c>
      <c r="D20" s="4" t="s">
        <v>16</v>
      </c>
      <c r="E20" s="4" t="s">
        <v>17</v>
      </c>
      <c r="F20" s="4" t="s">
        <v>18</v>
      </c>
    </row>
    <row r="21" spans="1:6" x14ac:dyDescent="0.3">
      <c r="A21" s="16" t="s">
        <v>20</v>
      </c>
      <c r="B21" s="5">
        <v>1</v>
      </c>
      <c r="C21" s="7">
        <f>(C3-C12)^2/C12</f>
        <v>0.9511679686025889</v>
      </c>
      <c r="D21" s="7">
        <f>(D3-D12)^2/D12</f>
        <v>1.6586416903976049</v>
      </c>
      <c r="E21" s="7">
        <f t="shared" ref="E21" si="2">(E3-E12)^2/E12</f>
        <v>0.37724248112995545</v>
      </c>
      <c r="F21" s="7">
        <f>(F3-F12)^2/F12</f>
        <v>2.2212188228313114</v>
      </c>
    </row>
    <row r="22" spans="1:6" x14ac:dyDescent="0.3">
      <c r="A22" s="17"/>
      <c r="B22" s="3">
        <v>2</v>
      </c>
      <c r="C22" s="7">
        <f t="shared" ref="C22:F22" si="3">(C4-C13)^2/C13</f>
        <v>0.22678221973720988</v>
      </c>
      <c r="D22" s="7">
        <f t="shared" si="3"/>
        <v>2.9729539866526182</v>
      </c>
      <c r="E22" s="7">
        <f t="shared" si="3"/>
        <v>1.1735424081716087E-2</v>
      </c>
      <c r="F22" s="7">
        <f t="shared" si="3"/>
        <v>1.7747502402000013</v>
      </c>
    </row>
    <row r="23" spans="1:6" x14ac:dyDescent="0.3">
      <c r="A23" s="18"/>
      <c r="B23" s="6">
        <v>3</v>
      </c>
      <c r="C23" s="7">
        <f t="shared" ref="C23:E23" si="4">(C5-C14)^2/C14</f>
        <v>3.2666666666666666</v>
      </c>
      <c r="D23" s="7">
        <f t="shared" si="4"/>
        <v>0.11538461538461539</v>
      </c>
      <c r="E23" s="7">
        <f t="shared" si="4"/>
        <v>0.83955223880597019</v>
      </c>
      <c r="F23" s="7">
        <f>(F5-F14)^2/F14</f>
        <v>0.14080459770114942</v>
      </c>
    </row>
  </sheetData>
  <mergeCells count="6">
    <mergeCell ref="A21:A23"/>
    <mergeCell ref="C1:F1"/>
    <mergeCell ref="A3:A5"/>
    <mergeCell ref="C10:F10"/>
    <mergeCell ref="A12:A14"/>
    <mergeCell ref="C19:F1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0FFC-7406-4E00-B4BC-95481288EF88}">
  <dimension ref="A1:H21"/>
  <sheetViews>
    <sheetView workbookViewId="0">
      <selection activeCell="J10" sqref="J10"/>
    </sheetView>
  </sheetViews>
  <sheetFormatPr defaultRowHeight="14.4" x14ac:dyDescent="0.3"/>
  <cols>
    <col min="6" max="6" width="41.21875" bestFit="1" customWidth="1"/>
    <col min="7" max="7" width="12" bestFit="1" customWidth="1"/>
    <col min="8" max="8" width="7" bestFit="1" customWidth="1"/>
  </cols>
  <sheetData>
    <row r="1" spans="1:8" x14ac:dyDescent="0.3">
      <c r="A1" t="s">
        <v>103</v>
      </c>
      <c r="B1" t="s">
        <v>104</v>
      </c>
      <c r="C1" t="s">
        <v>54</v>
      </c>
      <c r="D1" t="s">
        <v>55</v>
      </c>
      <c r="F1" t="s">
        <v>56</v>
      </c>
    </row>
    <row r="2" spans="1:8" ht="15" thickBot="1" x14ac:dyDescent="0.35">
      <c r="A2">
        <v>87</v>
      </c>
      <c r="B2">
        <v>48</v>
      </c>
      <c r="C2">
        <f>_xlfn.VAR.S(A2:A21)</f>
        <v>433.10526315789474</v>
      </c>
      <c r="D2">
        <f>_xlfn.VAR.S(B2:B21)</f>
        <v>480.04999999999984</v>
      </c>
    </row>
    <row r="3" spans="1:8" x14ac:dyDescent="0.3">
      <c r="A3">
        <v>55</v>
      </c>
      <c r="B3">
        <v>63</v>
      </c>
      <c r="F3" s="12"/>
      <c r="G3" s="12" t="s">
        <v>103</v>
      </c>
      <c r="H3" s="12" t="s">
        <v>104</v>
      </c>
    </row>
    <row r="4" spans="1:8" x14ac:dyDescent="0.3">
      <c r="A4">
        <v>68</v>
      </c>
      <c r="B4">
        <v>63</v>
      </c>
      <c r="F4" t="s">
        <v>6</v>
      </c>
      <c r="G4">
        <v>62.5</v>
      </c>
      <c r="H4">
        <v>57.45</v>
      </c>
    </row>
    <row r="5" spans="1:8" x14ac:dyDescent="0.3">
      <c r="A5">
        <v>24</v>
      </c>
      <c r="B5">
        <v>86</v>
      </c>
      <c r="F5" t="s">
        <v>45</v>
      </c>
      <c r="G5">
        <v>433.10526315789474</v>
      </c>
      <c r="H5">
        <v>480.04999999999984</v>
      </c>
    </row>
    <row r="6" spans="1:8" x14ac:dyDescent="0.3">
      <c r="A6">
        <v>41</v>
      </c>
      <c r="B6">
        <v>87</v>
      </c>
      <c r="F6" t="s">
        <v>46</v>
      </c>
      <c r="G6">
        <v>20</v>
      </c>
      <c r="H6">
        <v>20</v>
      </c>
    </row>
    <row r="7" spans="1:8" x14ac:dyDescent="0.3">
      <c r="A7">
        <v>39</v>
      </c>
      <c r="B7">
        <v>39</v>
      </c>
      <c r="F7" t="s">
        <v>47</v>
      </c>
      <c r="G7">
        <v>0</v>
      </c>
    </row>
    <row r="8" spans="1:8" x14ac:dyDescent="0.3">
      <c r="A8">
        <v>28</v>
      </c>
      <c r="B8">
        <v>92</v>
      </c>
      <c r="F8" t="s">
        <v>48</v>
      </c>
      <c r="G8">
        <v>38</v>
      </c>
    </row>
    <row r="9" spans="1:8" x14ac:dyDescent="0.3">
      <c r="A9">
        <v>49</v>
      </c>
      <c r="B9">
        <v>62</v>
      </c>
      <c r="F9" t="s">
        <v>49</v>
      </c>
      <c r="G9">
        <v>0.74736724951130329</v>
      </c>
    </row>
    <row r="10" spans="1:8" x14ac:dyDescent="0.3">
      <c r="A10">
        <v>71</v>
      </c>
      <c r="B10">
        <v>69</v>
      </c>
      <c r="F10" t="s">
        <v>50</v>
      </c>
      <c r="G10">
        <v>0.22972093389962417</v>
      </c>
    </row>
    <row r="11" spans="1:8" x14ac:dyDescent="0.3">
      <c r="A11">
        <v>67</v>
      </c>
      <c r="B11">
        <v>32</v>
      </c>
      <c r="F11" t="s">
        <v>51</v>
      </c>
      <c r="G11">
        <v>1.6859544601667387</v>
      </c>
    </row>
    <row r="12" spans="1:8" x14ac:dyDescent="0.3">
      <c r="A12">
        <v>93</v>
      </c>
      <c r="B12">
        <v>23</v>
      </c>
      <c r="F12" t="s">
        <v>52</v>
      </c>
      <c r="G12">
        <v>0.45944186779924834</v>
      </c>
    </row>
    <row r="13" spans="1:8" ht="15" thickBot="1" x14ac:dyDescent="0.35">
      <c r="A13">
        <v>76</v>
      </c>
      <c r="B13">
        <v>52</v>
      </c>
      <c r="F13" s="11" t="s">
        <v>53</v>
      </c>
      <c r="G13" s="11">
        <v>2.0243941639119702</v>
      </c>
      <c r="H13" s="11"/>
    </row>
    <row r="14" spans="1:8" x14ac:dyDescent="0.3">
      <c r="A14">
        <v>55</v>
      </c>
      <c r="B14">
        <v>82</v>
      </c>
    </row>
    <row r="15" spans="1:8" x14ac:dyDescent="0.3">
      <c r="A15">
        <v>71</v>
      </c>
      <c r="B15">
        <v>33</v>
      </c>
    </row>
    <row r="16" spans="1:8" x14ac:dyDescent="0.3">
      <c r="A16">
        <v>43</v>
      </c>
      <c r="B16">
        <v>58</v>
      </c>
    </row>
    <row r="17" spans="1:2" x14ac:dyDescent="0.3">
      <c r="A17">
        <v>69</v>
      </c>
      <c r="B17">
        <v>71</v>
      </c>
    </row>
    <row r="18" spans="1:2" x14ac:dyDescent="0.3">
      <c r="A18">
        <v>91</v>
      </c>
      <c r="B18">
        <v>49</v>
      </c>
    </row>
    <row r="19" spans="1:2" x14ac:dyDescent="0.3">
      <c r="A19">
        <v>86</v>
      </c>
      <c r="B19">
        <v>48</v>
      </c>
    </row>
    <row r="20" spans="1:2" x14ac:dyDescent="0.3">
      <c r="A20">
        <v>53</v>
      </c>
      <c r="B20">
        <v>15</v>
      </c>
    </row>
    <row r="21" spans="1:2" x14ac:dyDescent="0.3">
      <c r="A21">
        <v>84</v>
      </c>
      <c r="B21">
        <v>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66E1-7390-49FF-AC15-50F57CA25C92}">
  <dimension ref="A1:J21"/>
  <sheetViews>
    <sheetView workbookViewId="0">
      <selection activeCell="C1" sqref="C1:C21"/>
    </sheetView>
  </sheetViews>
  <sheetFormatPr defaultRowHeight="14.4" x14ac:dyDescent="0.3"/>
  <cols>
    <col min="1" max="1" width="12.88671875" bestFit="1" customWidth="1"/>
    <col min="2" max="2" width="19.33203125" bestFit="1" customWidth="1"/>
    <col min="3" max="3" width="17.44140625" bestFit="1" customWidth="1"/>
    <col min="5" max="6" width="12" bestFit="1" customWidth="1"/>
    <col min="8" max="8" width="54.33203125" bestFit="1" customWidth="1"/>
    <col min="9" max="9" width="19.6640625" bestFit="1" customWidth="1"/>
    <col min="10" max="10" width="18.5546875" bestFit="1" customWidth="1"/>
  </cols>
  <sheetData>
    <row r="1" spans="1:10" x14ac:dyDescent="0.3">
      <c r="A1" t="s">
        <v>90</v>
      </c>
      <c r="B1" t="s">
        <v>88</v>
      </c>
      <c r="C1" t="s">
        <v>89</v>
      </c>
      <c r="E1" t="s">
        <v>54</v>
      </c>
      <c r="F1" t="s">
        <v>55</v>
      </c>
      <c r="H1" t="s">
        <v>91</v>
      </c>
    </row>
    <row r="2" spans="1:10" ht="15" thickBot="1" x14ac:dyDescent="0.35">
      <c r="A2">
        <v>1</v>
      </c>
      <c r="B2">
        <v>8.7108334883105307</v>
      </c>
      <c r="C2">
        <v>12.998388596017151</v>
      </c>
      <c r="E2">
        <f>_xlfn.VAR.P(B2:B21)</f>
        <v>7.3309267670825964</v>
      </c>
      <c r="F2">
        <f>_xlfn.VAR.P(C2:C21)</f>
        <v>9.4846705873330581</v>
      </c>
    </row>
    <row r="3" spans="1:10" x14ac:dyDescent="0.3">
      <c r="A3">
        <v>2</v>
      </c>
      <c r="B3">
        <v>5.4543903660113209</v>
      </c>
      <c r="C3">
        <v>8.8481615634169533</v>
      </c>
      <c r="H3" s="12"/>
      <c r="I3" s="12" t="s">
        <v>88</v>
      </c>
      <c r="J3" s="12" t="s">
        <v>89</v>
      </c>
    </row>
    <row r="4" spans="1:10" x14ac:dyDescent="0.3">
      <c r="A4">
        <v>3</v>
      </c>
      <c r="B4">
        <v>6.8334839865151595</v>
      </c>
      <c r="C4">
        <v>9.6502026584089187</v>
      </c>
      <c r="H4" t="s">
        <v>92</v>
      </c>
      <c r="I4">
        <v>5.7889658370335626</v>
      </c>
      <c r="J4">
        <v>10.09791823708969</v>
      </c>
    </row>
    <row r="5" spans="1:10" x14ac:dyDescent="0.3">
      <c r="A5">
        <v>4</v>
      </c>
      <c r="B5">
        <v>2.4469576119519765</v>
      </c>
      <c r="C5">
        <v>8.7198437089159633</v>
      </c>
      <c r="H5" t="s">
        <v>93</v>
      </c>
      <c r="I5">
        <v>7.7167650179816771</v>
      </c>
      <c r="J5">
        <v>9.9838637761400655</v>
      </c>
    </row>
    <row r="6" spans="1:10" x14ac:dyDescent="0.3">
      <c r="A6">
        <v>5</v>
      </c>
      <c r="B6">
        <v>4.0559674393691294</v>
      </c>
      <c r="C6">
        <v>10.596948090987672</v>
      </c>
      <c r="H6" t="s">
        <v>94</v>
      </c>
      <c r="I6">
        <v>20</v>
      </c>
      <c r="J6">
        <v>20</v>
      </c>
    </row>
    <row r="7" spans="1:10" x14ac:dyDescent="0.3">
      <c r="A7">
        <v>6</v>
      </c>
      <c r="B7">
        <v>0.32063664772823186</v>
      </c>
      <c r="C7">
        <v>7.7179194531925912</v>
      </c>
      <c r="H7" t="s">
        <v>95</v>
      </c>
      <c r="I7">
        <v>0.72676499392806426</v>
      </c>
    </row>
    <row r="8" spans="1:10" x14ac:dyDescent="0.3">
      <c r="A8">
        <v>7</v>
      </c>
      <c r="B8">
        <v>1.9675441845339581</v>
      </c>
      <c r="C8">
        <v>6.7437226007493543</v>
      </c>
      <c r="H8" t="s">
        <v>96</v>
      </c>
      <c r="I8">
        <v>0</v>
      </c>
    </row>
    <row r="9" spans="1:10" x14ac:dyDescent="0.3">
      <c r="A9">
        <v>8</v>
      </c>
      <c r="B9">
        <v>4.9139873452922656</v>
      </c>
      <c r="C9">
        <v>5.412045747206184</v>
      </c>
      <c r="H9" t="s">
        <v>97</v>
      </c>
      <c r="I9">
        <v>19</v>
      </c>
    </row>
    <row r="10" spans="1:10" x14ac:dyDescent="0.3">
      <c r="A10">
        <v>9</v>
      </c>
      <c r="B10">
        <v>7.103831700454589</v>
      </c>
      <c r="C10">
        <v>14.208628372682245</v>
      </c>
      <c r="H10" t="s">
        <v>98</v>
      </c>
      <c r="I10">
        <v>-8.6679916899041576</v>
      </c>
    </row>
    <row r="11" spans="1:10" x14ac:dyDescent="0.3">
      <c r="A11">
        <v>10</v>
      </c>
      <c r="B11">
        <v>6.7089949920013057</v>
      </c>
      <c r="C11">
        <v>13.377940199418678</v>
      </c>
      <c r="H11" t="s">
        <v>99</v>
      </c>
      <c r="I11">
        <v>2.4960027134373441E-8</v>
      </c>
    </row>
    <row r="12" spans="1:10" x14ac:dyDescent="0.3">
      <c r="A12">
        <v>11</v>
      </c>
      <c r="B12">
        <v>9.3343902689671729</v>
      </c>
      <c r="C12">
        <v>10.451222675431163</v>
      </c>
      <c r="H12" t="s">
        <v>100</v>
      </c>
      <c r="I12">
        <v>1.7291328115213698</v>
      </c>
    </row>
    <row r="13" spans="1:10" x14ac:dyDescent="0.3">
      <c r="A13">
        <v>12</v>
      </c>
      <c r="B13">
        <v>7.6482925371244139</v>
      </c>
      <c r="C13">
        <v>11.778915736462526</v>
      </c>
      <c r="H13" t="s">
        <v>101</v>
      </c>
      <c r="I13">
        <v>4.9920054268746882E-8</v>
      </c>
    </row>
    <row r="14" spans="1:10" ht="15" thickBot="1" x14ac:dyDescent="0.35">
      <c r="A14">
        <v>13</v>
      </c>
      <c r="B14">
        <v>0.51188873922236811</v>
      </c>
      <c r="C14">
        <v>4.7418819366495217</v>
      </c>
      <c r="H14" s="11" t="s">
        <v>102</v>
      </c>
      <c r="I14" s="11">
        <v>2.0930240544083096</v>
      </c>
      <c r="J14" s="11"/>
    </row>
    <row r="15" spans="1:10" x14ac:dyDescent="0.3">
      <c r="A15">
        <v>14</v>
      </c>
      <c r="B15">
        <v>7.1332936156176485</v>
      </c>
      <c r="C15">
        <v>9.7188271092665399</v>
      </c>
    </row>
    <row r="16" spans="1:10" x14ac:dyDescent="0.3">
      <c r="A16">
        <v>15</v>
      </c>
      <c r="B16">
        <v>4.316665310068287</v>
      </c>
      <c r="C16">
        <v>5.4087353627902042</v>
      </c>
    </row>
    <row r="17" spans="1:9" x14ac:dyDescent="0.3">
      <c r="A17">
        <v>16</v>
      </c>
      <c r="B17">
        <v>6.9156613775414328</v>
      </c>
      <c r="C17">
        <v>12.609942270817275</v>
      </c>
      <c r="I17" s="14"/>
    </row>
    <row r="18" spans="1:9" x14ac:dyDescent="0.3">
      <c r="A18">
        <v>17</v>
      </c>
      <c r="B18">
        <v>9.1110226309162794</v>
      </c>
      <c r="C18">
        <v>10.832152331091978</v>
      </c>
      <c r="I18" s="14"/>
    </row>
    <row r="19" spans="1:9" x14ac:dyDescent="0.3">
      <c r="A19">
        <v>18</v>
      </c>
      <c r="B19">
        <v>8.603726958535475</v>
      </c>
      <c r="C19">
        <v>14.102598970979699</v>
      </c>
    </row>
    <row r="20" spans="1:9" x14ac:dyDescent="0.3">
      <c r="A20">
        <v>19</v>
      </c>
      <c r="B20">
        <v>5.3346425290651798</v>
      </c>
      <c r="C20">
        <v>8.3599021778379488</v>
      </c>
    </row>
    <row r="21" spans="1:9" x14ac:dyDescent="0.3">
      <c r="A21">
        <v>20</v>
      </c>
      <c r="B21">
        <v>8.3531050114445229</v>
      </c>
      <c r="C21">
        <v>15.680385179471312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9609-3090-4F70-812D-433201EDB32F}">
  <dimension ref="A1:J22"/>
  <sheetViews>
    <sheetView workbookViewId="0">
      <selection activeCell="G1" sqref="G1"/>
    </sheetView>
  </sheetViews>
  <sheetFormatPr defaultRowHeight="14.4" x14ac:dyDescent="0.3"/>
  <cols>
    <col min="3" max="4" width="14.33203125" bestFit="1" customWidth="1"/>
    <col min="10" max="10" width="52.6640625" bestFit="1" customWidth="1"/>
  </cols>
  <sheetData>
    <row r="1" spans="1:10" x14ac:dyDescent="0.3">
      <c r="A1" t="s">
        <v>103</v>
      </c>
      <c r="B1" t="s">
        <v>104</v>
      </c>
      <c r="C1" t="s">
        <v>39</v>
      </c>
      <c r="D1" t="s">
        <v>40</v>
      </c>
    </row>
    <row r="2" spans="1:10" x14ac:dyDescent="0.3">
      <c r="A2">
        <v>87</v>
      </c>
      <c r="B2">
        <v>90</v>
      </c>
      <c r="C2">
        <f>RANK(A2,$A$2:$B$21,1)+(COUNT($A$2:$B$21,1)+1-RANK(A2,$A$2:$B$21,1)-RANK(A2,$A$2:$B$21,0))/2</f>
        <v>34.5</v>
      </c>
      <c r="D2">
        <f>RANK(B2,$A$2:$B$21,1)+(COUNT($A$2:$B$21,1)+1-RANK(B2,$A$2:$B$21,1)-RANK(B2,$A$2:$B$21,0))/2</f>
        <v>38</v>
      </c>
      <c r="F2" t="s">
        <v>42</v>
      </c>
      <c r="G2">
        <f>COUNT(C2:C21)</f>
        <v>20</v>
      </c>
    </row>
    <row r="3" spans="1:10" x14ac:dyDescent="0.3">
      <c r="A3">
        <v>55</v>
      </c>
      <c r="B3">
        <v>72</v>
      </c>
      <c r="C3">
        <f t="shared" ref="C3:C21" si="0">RANK(A3,$A$2:$B$21,1)+(COUNT($A$2:$B$21,1)+1-RANK(A3,$A$2:$B$21,1)-RANK(A3,$A$2:$B$21,0))/2</f>
        <v>10.5</v>
      </c>
      <c r="D3">
        <f t="shared" ref="D3:D21" si="1">RANK(B3,$A$2:$B$21,1)+(COUNT($A$2:$B$21,1)+1-RANK(B3,$A$2:$B$21,1)-RANK(B3,$A$2:$B$21,0))/2</f>
        <v>24</v>
      </c>
      <c r="F3" t="s">
        <v>43</v>
      </c>
      <c r="G3">
        <f>COUNT(D2:D21)</f>
        <v>20</v>
      </c>
    </row>
    <row r="4" spans="1:10" x14ac:dyDescent="0.3">
      <c r="A4">
        <v>68</v>
      </c>
      <c r="B4">
        <v>84</v>
      </c>
      <c r="C4">
        <f t="shared" si="0"/>
        <v>18.5</v>
      </c>
      <c r="D4">
        <f t="shared" si="1"/>
        <v>31</v>
      </c>
      <c r="F4" t="s">
        <v>108</v>
      </c>
      <c r="G4">
        <f>SUM(C2:C21)</f>
        <v>371.5</v>
      </c>
    </row>
    <row r="5" spans="1:10" x14ac:dyDescent="0.3">
      <c r="A5">
        <v>24</v>
      </c>
      <c r="B5">
        <v>65</v>
      </c>
      <c r="C5">
        <f t="shared" si="0"/>
        <v>1.5</v>
      </c>
      <c r="D5">
        <f t="shared" si="1"/>
        <v>16.5</v>
      </c>
      <c r="F5" t="s">
        <v>109</v>
      </c>
      <c r="G5">
        <f>SUM(D2:D21)</f>
        <v>468.5</v>
      </c>
    </row>
    <row r="6" spans="1:10" x14ac:dyDescent="0.3">
      <c r="A6">
        <v>41</v>
      </c>
      <c r="B6">
        <v>45</v>
      </c>
      <c r="C6">
        <f t="shared" si="0"/>
        <v>2.5</v>
      </c>
      <c r="D6">
        <f t="shared" si="1"/>
        <v>4.5</v>
      </c>
      <c r="F6" t="s">
        <v>110</v>
      </c>
      <c r="G6">
        <f>G2*G3+G2*(G2+1)/2 -G4</f>
        <v>238.5</v>
      </c>
    </row>
    <row r="7" spans="1:10" x14ac:dyDescent="0.3">
      <c r="A7">
        <v>50</v>
      </c>
      <c r="B7">
        <v>55</v>
      </c>
      <c r="C7">
        <f t="shared" si="0"/>
        <v>7.5</v>
      </c>
      <c r="D7">
        <f t="shared" si="1"/>
        <v>10.5</v>
      </c>
      <c r="F7" t="s">
        <v>111</v>
      </c>
      <c r="G7">
        <f>G2*G3+G3*(G3+1)/2 -G5</f>
        <v>141.5</v>
      </c>
    </row>
    <row r="8" spans="1:10" x14ac:dyDescent="0.3">
      <c r="A8">
        <v>47</v>
      </c>
      <c r="B8">
        <v>64</v>
      </c>
      <c r="C8">
        <f t="shared" si="0"/>
        <v>5.5</v>
      </c>
      <c r="D8">
        <f t="shared" si="1"/>
        <v>15.5</v>
      </c>
      <c r="F8" t="s">
        <v>41</v>
      </c>
      <c r="G8">
        <f>MIN(G6,G7)</f>
        <v>141.5</v>
      </c>
    </row>
    <row r="9" spans="1:10" x14ac:dyDescent="0.3">
      <c r="A9">
        <v>49</v>
      </c>
      <c r="B9">
        <v>42</v>
      </c>
      <c r="C9">
        <f t="shared" si="0"/>
        <v>6.5</v>
      </c>
      <c r="D9">
        <f t="shared" si="1"/>
        <v>3.5</v>
      </c>
    </row>
    <row r="10" spans="1:10" x14ac:dyDescent="0.3">
      <c r="A10">
        <v>71</v>
      </c>
      <c r="B10">
        <v>78</v>
      </c>
      <c r="C10">
        <f t="shared" si="0"/>
        <v>21.5</v>
      </c>
      <c r="D10">
        <f t="shared" si="1"/>
        <v>29.5</v>
      </c>
      <c r="F10" t="s">
        <v>112</v>
      </c>
      <c r="G10">
        <f>(G8-G2*G3/2)/SQRT(G2*G3*(G2+G3+1)/12)</f>
        <v>-1.5824302088413436</v>
      </c>
    </row>
    <row r="11" spans="1:10" x14ac:dyDescent="0.3">
      <c r="A11">
        <v>67</v>
      </c>
      <c r="B11">
        <v>77</v>
      </c>
      <c r="C11">
        <f t="shared" si="0"/>
        <v>17.5</v>
      </c>
      <c r="D11">
        <f t="shared" si="1"/>
        <v>28.5</v>
      </c>
      <c r="F11" t="s">
        <v>35</v>
      </c>
      <c r="G11">
        <f>_xlfn.NORM.DIST(G10,0,1,TRUE)*2</f>
        <v>0.11355139298344044</v>
      </c>
      <c r="J11" s="10" t="s">
        <v>44</v>
      </c>
    </row>
    <row r="12" spans="1:10" x14ac:dyDescent="0.3">
      <c r="A12">
        <v>93</v>
      </c>
      <c r="B12">
        <v>88</v>
      </c>
      <c r="C12">
        <f t="shared" si="0"/>
        <v>40.5</v>
      </c>
      <c r="D12">
        <f t="shared" si="1"/>
        <v>35.5</v>
      </c>
    </row>
    <row r="13" spans="1:10" x14ac:dyDescent="0.3">
      <c r="A13">
        <v>76</v>
      </c>
      <c r="B13">
        <v>71</v>
      </c>
      <c r="C13">
        <f t="shared" si="0"/>
        <v>27</v>
      </c>
      <c r="D13">
        <f t="shared" si="1"/>
        <v>21.5</v>
      </c>
    </row>
    <row r="14" spans="1:10" x14ac:dyDescent="0.3">
      <c r="A14">
        <v>55</v>
      </c>
      <c r="B14">
        <v>59</v>
      </c>
      <c r="C14">
        <f t="shared" si="0"/>
        <v>10.5</v>
      </c>
      <c r="D14">
        <f t="shared" si="1"/>
        <v>13.5</v>
      </c>
    </row>
    <row r="15" spans="1:10" x14ac:dyDescent="0.3">
      <c r="A15">
        <v>71</v>
      </c>
      <c r="B15">
        <v>57</v>
      </c>
      <c r="C15">
        <f t="shared" si="0"/>
        <v>21.5</v>
      </c>
      <c r="D15">
        <f t="shared" si="1"/>
        <v>12.5</v>
      </c>
    </row>
    <row r="16" spans="1:10" x14ac:dyDescent="0.3">
      <c r="A16">
        <v>61</v>
      </c>
      <c r="B16">
        <v>89</v>
      </c>
      <c r="C16">
        <f t="shared" si="0"/>
        <v>14.5</v>
      </c>
      <c r="D16">
        <f t="shared" si="1"/>
        <v>36.5</v>
      </c>
    </row>
    <row r="17" spans="1:4" x14ac:dyDescent="0.3">
      <c r="A17">
        <v>69</v>
      </c>
      <c r="B17">
        <v>76</v>
      </c>
      <c r="C17">
        <f t="shared" si="0"/>
        <v>19.5</v>
      </c>
      <c r="D17">
        <f t="shared" si="1"/>
        <v>27</v>
      </c>
    </row>
    <row r="18" spans="1:4" x14ac:dyDescent="0.3">
      <c r="A18">
        <v>91</v>
      </c>
      <c r="B18">
        <v>75</v>
      </c>
      <c r="C18">
        <f t="shared" si="0"/>
        <v>39.5</v>
      </c>
      <c r="D18">
        <f t="shared" si="1"/>
        <v>25.5</v>
      </c>
    </row>
    <row r="19" spans="1:4" x14ac:dyDescent="0.3">
      <c r="A19">
        <v>86</v>
      </c>
      <c r="B19">
        <v>86</v>
      </c>
      <c r="C19">
        <f t="shared" si="0"/>
        <v>33</v>
      </c>
      <c r="D19">
        <f t="shared" si="1"/>
        <v>33</v>
      </c>
    </row>
    <row r="20" spans="1:4" x14ac:dyDescent="0.3">
      <c r="A20">
        <v>53</v>
      </c>
      <c r="B20">
        <v>90</v>
      </c>
      <c r="C20">
        <f t="shared" si="0"/>
        <v>8.5</v>
      </c>
      <c r="D20">
        <f t="shared" si="1"/>
        <v>38</v>
      </c>
    </row>
    <row r="21" spans="1:4" x14ac:dyDescent="0.3">
      <c r="A21">
        <v>84</v>
      </c>
      <c r="B21">
        <v>72</v>
      </c>
      <c r="C21" s="9">
        <f t="shared" si="0"/>
        <v>31</v>
      </c>
      <c r="D21" s="9">
        <f t="shared" si="1"/>
        <v>24</v>
      </c>
    </row>
    <row r="22" spans="1:4" x14ac:dyDescent="0.3">
      <c r="C22">
        <f>SUM(C2:C21)</f>
        <v>371.5</v>
      </c>
      <c r="D22">
        <f>SUM(D2:D21)</f>
        <v>468.5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099F-CB7D-4F47-89AB-F30AFD7CA693}">
  <dimension ref="A1:M41"/>
  <sheetViews>
    <sheetView workbookViewId="0">
      <selection activeCell="C1" sqref="C1"/>
    </sheetView>
  </sheetViews>
  <sheetFormatPr defaultRowHeight="14.4" x14ac:dyDescent="0.3"/>
  <cols>
    <col min="2" max="3" width="30" bestFit="1" customWidth="1"/>
    <col min="5" max="5" width="17.44140625" bestFit="1" customWidth="1"/>
    <col min="6" max="6" width="12" bestFit="1" customWidth="1"/>
    <col min="9" max="9" width="38.109375" bestFit="1" customWidth="1"/>
    <col min="10" max="10" width="29.6640625" bestFit="1" customWidth="1"/>
  </cols>
  <sheetData>
    <row r="1" spans="1:13" x14ac:dyDescent="0.3">
      <c r="A1" t="s">
        <v>30</v>
      </c>
      <c r="B1" t="s">
        <v>29</v>
      </c>
      <c r="C1" t="s">
        <v>28</v>
      </c>
      <c r="H1" t="s">
        <v>30</v>
      </c>
      <c r="I1" t="s">
        <v>37</v>
      </c>
      <c r="J1" t="s">
        <v>38</v>
      </c>
    </row>
    <row r="2" spans="1:13" x14ac:dyDescent="0.3">
      <c r="A2">
        <v>1</v>
      </c>
      <c r="B2">
        <v>158.03934970873581</v>
      </c>
      <c r="C2">
        <v>0.49946239892157229</v>
      </c>
      <c r="E2" t="s">
        <v>31</v>
      </c>
      <c r="H2">
        <v>1</v>
      </c>
      <c r="I2">
        <f>_xlfn.RANK.AVG(B2,$B$2:$B$41,1)</f>
        <v>20</v>
      </c>
      <c r="J2">
        <f>_xlfn.RANK.AVG(C2,$C$2:$C$41,1)</f>
        <v>11</v>
      </c>
      <c r="L2" t="s">
        <v>36</v>
      </c>
    </row>
    <row r="3" spans="1:13" x14ac:dyDescent="0.3">
      <c r="A3">
        <v>2</v>
      </c>
      <c r="B3">
        <v>197.18368301107745</v>
      </c>
      <c r="C3">
        <v>0.85539094356301604</v>
      </c>
      <c r="E3" t="s">
        <v>32</v>
      </c>
      <c r="F3">
        <f>PEARSON(B2:B41,C2:C41)</f>
        <v>0.43292291892709162</v>
      </c>
      <c r="H3">
        <v>2</v>
      </c>
      <c r="I3">
        <f t="shared" ref="I3:I41" si="0">_xlfn.RANK.AVG(B3,$B$2:$B$41,1)</f>
        <v>37</v>
      </c>
      <c r="J3">
        <f t="shared" ref="J3:J41" si="1">_xlfn.RANK.AVG(C3,$C$2:$C$41,1)</f>
        <v>23</v>
      </c>
      <c r="L3" t="s">
        <v>32</v>
      </c>
      <c r="M3">
        <f>CORREL(I2:I41,J2:J41)</f>
        <v>0.41388367729831144</v>
      </c>
    </row>
    <row r="4" spans="1:13" x14ac:dyDescent="0.3">
      <c r="A4">
        <v>3</v>
      </c>
      <c r="B4">
        <v>120.62678720327131</v>
      </c>
      <c r="C4">
        <v>0.27961769005771608</v>
      </c>
      <c r="E4" t="s">
        <v>30</v>
      </c>
      <c r="F4">
        <f>COUNT(A2:A41)</f>
        <v>40</v>
      </c>
      <c r="H4">
        <v>3</v>
      </c>
      <c r="I4">
        <f t="shared" si="0"/>
        <v>7</v>
      </c>
      <c r="J4">
        <f t="shared" si="1"/>
        <v>5</v>
      </c>
      <c r="L4" t="s">
        <v>30</v>
      </c>
      <c r="M4">
        <f>COUNT(H2:H41)</f>
        <v>40</v>
      </c>
    </row>
    <row r="5" spans="1:13" x14ac:dyDescent="0.3">
      <c r="A5">
        <v>4</v>
      </c>
      <c r="B5">
        <v>107.45706395929709</v>
      </c>
      <c r="C5">
        <v>0.15726523623525368</v>
      </c>
      <c r="E5" t="s">
        <v>33</v>
      </c>
      <c r="F5">
        <f>ABS(F3)*SQRT(F4-2)/(SQRT(1-ABS(F3)^2))</f>
        <v>2.9605330527856384</v>
      </c>
      <c r="H5">
        <v>4</v>
      </c>
      <c r="I5">
        <f t="shared" si="0"/>
        <v>2</v>
      </c>
      <c r="J5">
        <f t="shared" si="1"/>
        <v>3</v>
      </c>
      <c r="L5" t="s">
        <v>33</v>
      </c>
      <c r="M5">
        <f>ABS(M3)*SQRT(M4-2)/(SQRT(1-ABS(M3)^2))</f>
        <v>2.8026660253107005</v>
      </c>
    </row>
    <row r="6" spans="1:13" x14ac:dyDescent="0.3">
      <c r="A6">
        <v>5</v>
      </c>
      <c r="B6">
        <v>179.22108951652507</v>
      </c>
      <c r="C6">
        <v>0.86878525239451332</v>
      </c>
      <c r="E6" t="s">
        <v>34</v>
      </c>
      <c r="F6">
        <f>F4-2</f>
        <v>38</v>
      </c>
      <c r="H6">
        <v>5</v>
      </c>
      <c r="I6">
        <f t="shared" si="0"/>
        <v>29</v>
      </c>
      <c r="J6">
        <f t="shared" si="1"/>
        <v>24</v>
      </c>
      <c r="L6" t="s">
        <v>34</v>
      </c>
      <c r="M6">
        <f>M4-2</f>
        <v>38</v>
      </c>
    </row>
    <row r="7" spans="1:13" x14ac:dyDescent="0.3">
      <c r="A7">
        <v>6</v>
      </c>
      <c r="B7">
        <v>165.44176124913875</v>
      </c>
      <c r="C7">
        <v>0.51724023408895459</v>
      </c>
      <c r="E7" t="s">
        <v>35</v>
      </c>
      <c r="F7">
        <f>TDIST(F5,F6,2)</f>
        <v>5.2670927273056802E-3</v>
      </c>
      <c r="H7">
        <v>6</v>
      </c>
      <c r="I7">
        <f t="shared" si="0"/>
        <v>25</v>
      </c>
      <c r="J7">
        <f t="shared" si="1"/>
        <v>12</v>
      </c>
      <c r="L7" t="s">
        <v>35</v>
      </c>
      <c r="M7">
        <f>TDIST(M5, M6,2 )</f>
        <v>7.9343956201737634E-3</v>
      </c>
    </row>
    <row r="8" spans="1:13" x14ac:dyDescent="0.3">
      <c r="A8">
        <v>7</v>
      </c>
      <c r="B8">
        <v>131.65997892676609</v>
      </c>
      <c r="C8">
        <v>1.0107652831796843</v>
      </c>
      <c r="H8">
        <v>7</v>
      </c>
      <c r="I8">
        <f t="shared" si="0"/>
        <v>10</v>
      </c>
      <c r="J8">
        <f t="shared" si="1"/>
        <v>28</v>
      </c>
    </row>
    <row r="9" spans="1:13" x14ac:dyDescent="0.3">
      <c r="A9">
        <v>8</v>
      </c>
      <c r="B9">
        <v>193.00194245721792</v>
      </c>
      <c r="C9">
        <v>0.74968270295203621</v>
      </c>
      <c r="H9">
        <v>8</v>
      </c>
      <c r="I9">
        <f t="shared" si="0"/>
        <v>35</v>
      </c>
      <c r="J9">
        <f t="shared" si="1"/>
        <v>21</v>
      </c>
    </row>
    <row r="10" spans="1:13" x14ac:dyDescent="0.3">
      <c r="A10">
        <v>9</v>
      </c>
      <c r="B10">
        <v>160.81132412327787</v>
      </c>
      <c r="C10">
        <v>0.73102409264864121</v>
      </c>
      <c r="H10">
        <v>9</v>
      </c>
      <c r="I10">
        <f t="shared" si="0"/>
        <v>21</v>
      </c>
      <c r="J10">
        <f t="shared" si="1"/>
        <v>20</v>
      </c>
    </row>
    <row r="11" spans="1:13" x14ac:dyDescent="0.3">
      <c r="A11">
        <v>10</v>
      </c>
      <c r="B11">
        <v>147.79917474987991</v>
      </c>
      <c r="C11">
        <v>0.54135339502211377</v>
      </c>
      <c r="H11">
        <v>10</v>
      </c>
      <c r="I11">
        <f t="shared" si="0"/>
        <v>15</v>
      </c>
      <c r="J11">
        <f t="shared" si="1"/>
        <v>15</v>
      </c>
    </row>
    <row r="12" spans="1:13" x14ac:dyDescent="0.3">
      <c r="A12">
        <v>11</v>
      </c>
      <c r="B12">
        <v>163.39441093398736</v>
      </c>
      <c r="C12">
        <v>1.3047993769370569</v>
      </c>
      <c r="H12">
        <v>11</v>
      </c>
      <c r="I12">
        <f t="shared" si="0"/>
        <v>24</v>
      </c>
      <c r="J12">
        <f t="shared" si="1"/>
        <v>33</v>
      </c>
    </row>
    <row r="13" spans="1:13" x14ac:dyDescent="0.3">
      <c r="A13">
        <v>12</v>
      </c>
      <c r="B13">
        <v>199.51393474413348</v>
      </c>
      <c r="C13">
        <v>1.6540430117138263</v>
      </c>
      <c r="H13">
        <v>12</v>
      </c>
      <c r="I13">
        <f t="shared" si="0"/>
        <v>40</v>
      </c>
      <c r="J13">
        <f t="shared" si="1"/>
        <v>38</v>
      </c>
    </row>
    <row r="14" spans="1:13" x14ac:dyDescent="0.3">
      <c r="A14">
        <v>13</v>
      </c>
      <c r="B14">
        <v>162.64121009199729</v>
      </c>
      <c r="C14">
        <v>1.6167037466725107</v>
      </c>
      <c r="H14">
        <v>13</v>
      </c>
      <c r="I14">
        <f t="shared" si="0"/>
        <v>23</v>
      </c>
      <c r="J14">
        <f t="shared" si="1"/>
        <v>37</v>
      </c>
    </row>
    <row r="15" spans="1:13" x14ac:dyDescent="0.3">
      <c r="A15">
        <v>14</v>
      </c>
      <c r="B15">
        <v>156.93959984362283</v>
      </c>
      <c r="C15">
        <v>0.1921353676719034</v>
      </c>
      <c r="H15">
        <v>14</v>
      </c>
      <c r="I15">
        <f t="shared" si="0"/>
        <v>18</v>
      </c>
      <c r="J15">
        <f t="shared" si="1"/>
        <v>4</v>
      </c>
    </row>
    <row r="16" spans="1:13" x14ac:dyDescent="0.3">
      <c r="A16">
        <v>15</v>
      </c>
      <c r="B16">
        <v>193.91723166223022</v>
      </c>
      <c r="C16">
        <v>1.4844258776271548</v>
      </c>
      <c r="H16">
        <v>15</v>
      </c>
      <c r="I16">
        <f t="shared" si="0"/>
        <v>36</v>
      </c>
      <c r="J16">
        <f t="shared" si="1"/>
        <v>35</v>
      </c>
    </row>
    <row r="17" spans="1:10" x14ac:dyDescent="0.3">
      <c r="A17">
        <v>16</v>
      </c>
      <c r="B17">
        <v>137.33521281763842</v>
      </c>
      <c r="C17">
        <v>1.062584419871353</v>
      </c>
      <c r="H17">
        <v>16</v>
      </c>
      <c r="I17">
        <f t="shared" si="0"/>
        <v>12</v>
      </c>
      <c r="J17">
        <f t="shared" si="1"/>
        <v>30</v>
      </c>
    </row>
    <row r="18" spans="1:10" x14ac:dyDescent="0.3">
      <c r="A18">
        <v>17</v>
      </c>
      <c r="B18">
        <v>118.06613726047772</v>
      </c>
      <c r="C18">
        <v>0.41015612808679591</v>
      </c>
      <c r="H18">
        <v>17</v>
      </c>
      <c r="I18">
        <f t="shared" si="0"/>
        <v>6</v>
      </c>
      <c r="J18">
        <f t="shared" si="1"/>
        <v>8</v>
      </c>
    </row>
    <row r="19" spans="1:10" x14ac:dyDescent="0.3">
      <c r="A19">
        <v>18</v>
      </c>
      <c r="B19">
        <v>134.62302632868008</v>
      </c>
      <c r="C19">
        <v>1.0202051718931233</v>
      </c>
      <c r="H19">
        <v>18</v>
      </c>
      <c r="I19">
        <f t="shared" si="0"/>
        <v>11</v>
      </c>
      <c r="J19">
        <f t="shared" si="1"/>
        <v>29</v>
      </c>
    </row>
    <row r="20" spans="1:10" x14ac:dyDescent="0.3">
      <c r="A20">
        <v>19</v>
      </c>
      <c r="B20">
        <v>115.3178192520628</v>
      </c>
      <c r="C20">
        <v>0.55954169305172707</v>
      </c>
      <c r="H20">
        <v>19</v>
      </c>
      <c r="I20">
        <f t="shared" si="0"/>
        <v>4</v>
      </c>
      <c r="J20">
        <f t="shared" si="1"/>
        <v>17</v>
      </c>
    </row>
    <row r="21" spans="1:10" x14ac:dyDescent="0.3">
      <c r="A21">
        <v>20</v>
      </c>
      <c r="B21">
        <v>156.95848199328927</v>
      </c>
      <c r="C21">
        <v>0.52056175452090037</v>
      </c>
      <c r="H21">
        <v>20</v>
      </c>
      <c r="I21">
        <f t="shared" si="0"/>
        <v>19</v>
      </c>
      <c r="J21">
        <f t="shared" si="1"/>
        <v>13</v>
      </c>
    </row>
    <row r="22" spans="1:10" x14ac:dyDescent="0.3">
      <c r="A22">
        <v>21</v>
      </c>
      <c r="B22">
        <v>145.52341527178203</v>
      </c>
      <c r="C22">
        <v>0.48626628723062959</v>
      </c>
      <c r="H22">
        <v>21</v>
      </c>
      <c r="I22">
        <f t="shared" si="0"/>
        <v>14</v>
      </c>
      <c r="J22">
        <f t="shared" si="1"/>
        <v>10</v>
      </c>
    </row>
    <row r="23" spans="1:10" x14ac:dyDescent="0.3">
      <c r="A23">
        <v>22</v>
      </c>
      <c r="B23">
        <v>115.70938148625876</v>
      </c>
      <c r="C23">
        <v>0.76382309933642445</v>
      </c>
      <c r="H23">
        <v>22</v>
      </c>
      <c r="I23">
        <f t="shared" si="0"/>
        <v>5</v>
      </c>
      <c r="J23">
        <f t="shared" si="1"/>
        <v>22</v>
      </c>
    </row>
    <row r="24" spans="1:10" x14ac:dyDescent="0.3">
      <c r="A24">
        <v>23</v>
      </c>
      <c r="B24">
        <v>152.06332842624658</v>
      </c>
      <c r="C24">
        <v>0.54964808841430757</v>
      </c>
      <c r="H24">
        <v>23</v>
      </c>
      <c r="I24">
        <f t="shared" si="0"/>
        <v>16</v>
      </c>
      <c r="J24">
        <f t="shared" si="1"/>
        <v>16</v>
      </c>
    </row>
    <row r="25" spans="1:10" x14ac:dyDescent="0.3">
      <c r="A25">
        <v>24</v>
      </c>
      <c r="B25">
        <v>109.71762786574446</v>
      </c>
      <c r="C25">
        <v>0.61903200593999108</v>
      </c>
      <c r="H25">
        <v>24</v>
      </c>
      <c r="I25">
        <f t="shared" si="0"/>
        <v>3</v>
      </c>
      <c r="J25">
        <f t="shared" si="1"/>
        <v>19</v>
      </c>
    </row>
    <row r="26" spans="1:10" x14ac:dyDescent="0.3">
      <c r="A26">
        <v>25</v>
      </c>
      <c r="B26">
        <v>198.8513243328222</v>
      </c>
      <c r="C26">
        <v>1.585292490482473</v>
      </c>
      <c r="H26">
        <v>25</v>
      </c>
      <c r="I26">
        <f t="shared" si="0"/>
        <v>39</v>
      </c>
      <c r="J26">
        <f t="shared" si="1"/>
        <v>36</v>
      </c>
    </row>
    <row r="27" spans="1:10" x14ac:dyDescent="0.3">
      <c r="A27">
        <v>26</v>
      </c>
      <c r="B27">
        <v>182.51898096335182</v>
      </c>
      <c r="C27">
        <v>1.7418630985717063</v>
      </c>
      <c r="H27">
        <v>26</v>
      </c>
      <c r="I27">
        <f t="shared" si="0"/>
        <v>31</v>
      </c>
      <c r="J27">
        <f t="shared" si="1"/>
        <v>40</v>
      </c>
    </row>
    <row r="28" spans="1:10" x14ac:dyDescent="0.3">
      <c r="A28">
        <v>27</v>
      </c>
      <c r="B28">
        <v>103.59558120203228</v>
      </c>
      <c r="C28">
        <v>0.28431368504773069</v>
      </c>
      <c r="H28">
        <v>27</v>
      </c>
      <c r="I28">
        <f t="shared" si="0"/>
        <v>1</v>
      </c>
      <c r="J28">
        <f t="shared" si="1"/>
        <v>6</v>
      </c>
    </row>
    <row r="29" spans="1:10" x14ac:dyDescent="0.3">
      <c r="A29">
        <v>28</v>
      </c>
      <c r="B29">
        <v>156.15448777787606</v>
      </c>
      <c r="C29">
        <v>7.24991056135601E-2</v>
      </c>
      <c r="H29">
        <v>28</v>
      </c>
      <c r="I29">
        <f t="shared" si="0"/>
        <v>17</v>
      </c>
      <c r="J29">
        <f t="shared" si="1"/>
        <v>1</v>
      </c>
    </row>
    <row r="30" spans="1:10" x14ac:dyDescent="0.3">
      <c r="A30">
        <v>29</v>
      </c>
      <c r="B30">
        <v>182.3210532741488</v>
      </c>
      <c r="C30">
        <v>0.13420560271338836</v>
      </c>
      <c r="H30">
        <v>29</v>
      </c>
      <c r="I30">
        <f t="shared" si="0"/>
        <v>30</v>
      </c>
      <c r="J30">
        <f t="shared" si="1"/>
        <v>2</v>
      </c>
    </row>
    <row r="31" spans="1:10" x14ac:dyDescent="0.3">
      <c r="A31">
        <v>30</v>
      </c>
      <c r="B31">
        <v>161.15973473355766</v>
      </c>
      <c r="C31">
        <v>1.3398566629236772</v>
      </c>
      <c r="H31">
        <v>30</v>
      </c>
      <c r="I31">
        <f t="shared" si="0"/>
        <v>22</v>
      </c>
      <c r="J31">
        <f t="shared" si="1"/>
        <v>34</v>
      </c>
    </row>
    <row r="32" spans="1:10" x14ac:dyDescent="0.3">
      <c r="A32">
        <v>31</v>
      </c>
      <c r="B32">
        <v>172.05368508572997</v>
      </c>
      <c r="C32">
        <v>0.92815437501895259</v>
      </c>
      <c r="H32">
        <v>31</v>
      </c>
      <c r="I32">
        <f t="shared" si="0"/>
        <v>28</v>
      </c>
      <c r="J32">
        <f t="shared" si="1"/>
        <v>26</v>
      </c>
    </row>
    <row r="33" spans="1:10" x14ac:dyDescent="0.3">
      <c r="A33">
        <v>32</v>
      </c>
      <c r="B33">
        <v>128.19146462486268</v>
      </c>
      <c r="C33">
        <v>1.0694705581804314</v>
      </c>
      <c r="H33">
        <v>32</v>
      </c>
      <c r="I33">
        <f t="shared" si="0"/>
        <v>8</v>
      </c>
      <c r="J33">
        <f>_xlfn.RANK.AVG(C33,$C$2:$C$41,1)</f>
        <v>31</v>
      </c>
    </row>
    <row r="34" spans="1:10" x14ac:dyDescent="0.3">
      <c r="A34">
        <v>33</v>
      </c>
      <c r="B34">
        <v>197.94016348929239</v>
      </c>
      <c r="C34">
        <v>0.53738621097548078</v>
      </c>
      <c r="H34">
        <v>33</v>
      </c>
      <c r="I34">
        <f t="shared" si="0"/>
        <v>38</v>
      </c>
      <c r="J34">
        <f t="shared" si="1"/>
        <v>14</v>
      </c>
    </row>
    <row r="35" spans="1:10" x14ac:dyDescent="0.3">
      <c r="A35">
        <v>34</v>
      </c>
      <c r="B35">
        <v>171.29240690351969</v>
      </c>
      <c r="C35">
        <v>1.6628404955349851</v>
      </c>
      <c r="H35">
        <v>34</v>
      </c>
      <c r="I35">
        <f t="shared" si="0"/>
        <v>27</v>
      </c>
      <c r="J35">
        <f t="shared" si="1"/>
        <v>39</v>
      </c>
    </row>
    <row r="36" spans="1:10" x14ac:dyDescent="0.3">
      <c r="A36">
        <v>35</v>
      </c>
      <c r="B36">
        <v>184.99043136940531</v>
      </c>
      <c r="C36">
        <v>0.96202210223222617</v>
      </c>
      <c r="H36">
        <v>35</v>
      </c>
      <c r="I36">
        <f t="shared" si="0"/>
        <v>32</v>
      </c>
      <c r="J36">
        <f t="shared" si="1"/>
        <v>27</v>
      </c>
    </row>
    <row r="37" spans="1:10" x14ac:dyDescent="0.3">
      <c r="A37">
        <v>36</v>
      </c>
      <c r="B37">
        <v>139.98273564256669</v>
      </c>
      <c r="C37">
        <v>0.46837842586690398</v>
      </c>
      <c r="H37">
        <v>36</v>
      </c>
      <c r="I37">
        <f t="shared" si="0"/>
        <v>13</v>
      </c>
      <c r="J37">
        <f t="shared" si="1"/>
        <v>9</v>
      </c>
    </row>
    <row r="38" spans="1:10" x14ac:dyDescent="0.3">
      <c r="A38">
        <v>37</v>
      </c>
      <c r="B38">
        <v>170.06463760161301</v>
      </c>
      <c r="C38">
        <v>0.89483989185369028</v>
      </c>
      <c r="H38">
        <v>37</v>
      </c>
      <c r="I38">
        <f t="shared" si="0"/>
        <v>26</v>
      </c>
      <c r="J38">
        <f t="shared" si="1"/>
        <v>25</v>
      </c>
    </row>
    <row r="39" spans="1:10" x14ac:dyDescent="0.3">
      <c r="A39">
        <v>38</v>
      </c>
      <c r="B39">
        <v>189.31363626791403</v>
      </c>
      <c r="C39">
        <v>1.1582989542433859</v>
      </c>
      <c r="H39">
        <v>38</v>
      </c>
      <c r="I39">
        <f t="shared" si="0"/>
        <v>34</v>
      </c>
      <c r="J39">
        <f t="shared" si="1"/>
        <v>32</v>
      </c>
    </row>
    <row r="40" spans="1:10" x14ac:dyDescent="0.3">
      <c r="A40">
        <v>39</v>
      </c>
      <c r="B40">
        <v>188.84420571332458</v>
      </c>
      <c r="C40">
        <v>0.37495048702403821</v>
      </c>
      <c r="H40">
        <v>39</v>
      </c>
      <c r="I40">
        <f t="shared" si="0"/>
        <v>33</v>
      </c>
      <c r="J40">
        <f t="shared" si="1"/>
        <v>7</v>
      </c>
    </row>
    <row r="41" spans="1:10" x14ac:dyDescent="0.3">
      <c r="A41">
        <v>40</v>
      </c>
      <c r="B41">
        <v>130.63267537035736</v>
      </c>
      <c r="C41">
        <v>0.61201526045684806</v>
      </c>
      <c r="H41">
        <v>40</v>
      </c>
      <c r="I41">
        <f t="shared" si="0"/>
        <v>9</v>
      </c>
      <c r="J41">
        <f t="shared" si="1"/>
        <v>18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27BD-F6D8-44B3-9FAD-F71D9863A9DA}">
  <dimension ref="A1:Q41"/>
  <sheetViews>
    <sheetView workbookViewId="0"/>
  </sheetViews>
  <sheetFormatPr defaultRowHeight="14.4" x14ac:dyDescent="0.3"/>
  <cols>
    <col min="1" max="2" width="30" bestFit="1" customWidth="1"/>
    <col min="8" max="9" width="30" bestFit="1" customWidth="1"/>
    <col min="14" max="15" width="30" bestFit="1" customWidth="1"/>
  </cols>
  <sheetData>
    <row r="1" spans="1:17" x14ac:dyDescent="0.3">
      <c r="A1" t="s">
        <v>29</v>
      </c>
      <c r="B1" t="s">
        <v>28</v>
      </c>
      <c r="H1" t="s">
        <v>29</v>
      </c>
      <c r="I1" t="s">
        <v>28</v>
      </c>
      <c r="N1" t="s">
        <v>29</v>
      </c>
      <c r="O1" t="s">
        <v>28</v>
      </c>
    </row>
    <row r="2" spans="1:17" x14ac:dyDescent="0.3">
      <c r="A2">
        <v>158.03934970873581</v>
      </c>
      <c r="B2">
        <v>0.49946239892157229</v>
      </c>
      <c r="D2" t="s">
        <v>124</v>
      </c>
      <c r="H2">
        <v>158.03934970873581</v>
      </c>
      <c r="I2">
        <v>2.4951116358900598</v>
      </c>
      <c r="K2" t="s">
        <v>124</v>
      </c>
      <c r="N2">
        <v>158.03934970873581</v>
      </c>
      <c r="O2">
        <v>1.6954232856788936</v>
      </c>
      <c r="Q2" t="s">
        <v>124</v>
      </c>
    </row>
    <row r="3" spans="1:17" x14ac:dyDescent="0.3">
      <c r="A3">
        <v>197.18368301107745</v>
      </c>
      <c r="B3">
        <v>0.85539094356301604</v>
      </c>
      <c r="D3">
        <f>CORREL(A2:A41,B2:B41)</f>
        <v>0.43292291892709162</v>
      </c>
      <c r="H3">
        <v>197.18368301107745</v>
      </c>
      <c r="I3">
        <v>2.7428851445798061</v>
      </c>
      <c r="K3">
        <f>CORREL(H2:H41,I2:I41)</f>
        <v>0.75016474928468801</v>
      </c>
      <c r="N3">
        <v>197.18368301107745</v>
      </c>
      <c r="O3">
        <v>2.201581698464564</v>
      </c>
      <c r="Q3">
        <f>CORREL(N2:N41,O2:O41)</f>
        <v>0.95295409559732325</v>
      </c>
    </row>
    <row r="4" spans="1:17" x14ac:dyDescent="0.3">
      <c r="A4">
        <v>120.62678720327131</v>
      </c>
      <c r="B4">
        <v>0.27961769005771608</v>
      </c>
      <c r="H4">
        <v>120.62678720327131</v>
      </c>
      <c r="I4">
        <v>1.3470590234863817</v>
      </c>
      <c r="N4">
        <v>120.62678720327131</v>
      </c>
      <c r="O4">
        <v>1.257315342098746</v>
      </c>
    </row>
    <row r="5" spans="1:17" x14ac:dyDescent="0.3">
      <c r="A5">
        <v>107.45706395929709</v>
      </c>
      <c r="B5">
        <v>0.15726523623525368</v>
      </c>
      <c r="H5">
        <v>107.45706395929709</v>
      </c>
      <c r="I5">
        <v>1.3046824391609175</v>
      </c>
      <c r="N5">
        <v>107.45706395929709</v>
      </c>
      <c r="O5">
        <v>1.3027831356328627</v>
      </c>
    </row>
    <row r="6" spans="1:17" x14ac:dyDescent="0.3">
      <c r="A6">
        <v>179.22108951652507</v>
      </c>
      <c r="B6">
        <v>0.86878525239451332</v>
      </c>
      <c r="H6">
        <v>179.22108951652507</v>
      </c>
      <c r="I6">
        <v>1.8611802923319101</v>
      </c>
      <c r="N6">
        <v>179.22108951652507</v>
      </c>
      <c r="O6">
        <v>1.9786195390600869</v>
      </c>
    </row>
    <row r="7" spans="1:17" x14ac:dyDescent="0.3">
      <c r="A7">
        <v>165.44176124913875</v>
      </c>
      <c r="B7">
        <v>0.51724023408895459</v>
      </c>
      <c r="H7">
        <v>165.44176124913875</v>
      </c>
      <c r="I7">
        <v>1.8684314643980917</v>
      </c>
      <c r="N7">
        <v>165.44176124913875</v>
      </c>
      <c r="O7">
        <v>1.9785959567501124</v>
      </c>
    </row>
    <row r="8" spans="1:17" x14ac:dyDescent="0.3">
      <c r="A8">
        <v>131.65997892676609</v>
      </c>
      <c r="B8">
        <v>1.0107652831796843</v>
      </c>
      <c r="H8">
        <v>131.65997892676609</v>
      </c>
      <c r="I8">
        <v>1.9674514533456837</v>
      </c>
      <c r="N8">
        <v>131.65997892676609</v>
      </c>
      <c r="O8">
        <v>1.4948367519041814</v>
      </c>
    </row>
    <row r="9" spans="1:17" x14ac:dyDescent="0.3">
      <c r="A9">
        <v>193.00194245721792</v>
      </c>
      <c r="B9">
        <v>0.74968270295203621</v>
      </c>
      <c r="H9">
        <v>193.00194245721792</v>
      </c>
      <c r="I9">
        <v>2.0118321076054642</v>
      </c>
      <c r="N9">
        <v>193.00194245721792</v>
      </c>
      <c r="O9">
        <v>2.2151702503129038</v>
      </c>
    </row>
    <row r="10" spans="1:17" x14ac:dyDescent="0.3">
      <c r="A10">
        <v>160.81132412327787</v>
      </c>
      <c r="B10">
        <v>0.73102409264864121</v>
      </c>
      <c r="H10">
        <v>160.81132412327787</v>
      </c>
      <c r="I10">
        <v>1.8179020980298901</v>
      </c>
      <c r="N10">
        <v>160.81132412327787</v>
      </c>
      <c r="O10">
        <v>1.6887752314059947</v>
      </c>
    </row>
    <row r="11" spans="1:17" x14ac:dyDescent="0.3">
      <c r="A11">
        <v>147.79917474987991</v>
      </c>
      <c r="B11">
        <v>0.54135339502211377</v>
      </c>
      <c r="H11">
        <v>147.79917474987991</v>
      </c>
      <c r="I11">
        <v>1.8380579928416911</v>
      </c>
      <c r="N11">
        <v>147.79917474987991</v>
      </c>
      <c r="O11">
        <v>1.7050896558220003</v>
      </c>
    </row>
    <row r="12" spans="1:17" x14ac:dyDescent="0.3">
      <c r="A12">
        <v>163.39441093398736</v>
      </c>
      <c r="B12">
        <v>1.3047993769370569</v>
      </c>
      <c r="H12">
        <v>163.39441093398736</v>
      </c>
      <c r="I12">
        <v>2.0802890700078516</v>
      </c>
      <c r="N12">
        <v>163.39441093398736</v>
      </c>
      <c r="O12">
        <v>1.8535197237550622</v>
      </c>
    </row>
    <row r="13" spans="1:17" x14ac:dyDescent="0.3">
      <c r="A13">
        <v>199.51393474413348</v>
      </c>
      <c r="B13">
        <v>1.6540430117138263</v>
      </c>
      <c r="H13">
        <v>199.51393474413348</v>
      </c>
      <c r="I13">
        <v>2.964715288948172</v>
      </c>
      <c r="N13">
        <v>199.51393474413348</v>
      </c>
      <c r="O13">
        <v>2.2641156751661708</v>
      </c>
    </row>
    <row r="14" spans="1:17" x14ac:dyDescent="0.3">
      <c r="A14">
        <v>162.64121009199729</v>
      </c>
      <c r="B14">
        <v>1.6167037466725107</v>
      </c>
      <c r="H14">
        <v>162.64121009199729</v>
      </c>
      <c r="I14">
        <v>2.254522316767178</v>
      </c>
      <c r="N14">
        <v>162.64121009199729</v>
      </c>
      <c r="O14">
        <v>1.6767616974335271</v>
      </c>
    </row>
    <row r="15" spans="1:17" x14ac:dyDescent="0.3">
      <c r="A15">
        <v>156.93959984362283</v>
      </c>
      <c r="B15">
        <v>0.1921353676719034</v>
      </c>
      <c r="H15">
        <v>156.93959984362283</v>
      </c>
      <c r="I15">
        <v>2.3075765196065738</v>
      </c>
      <c r="N15">
        <v>156.93959984362283</v>
      </c>
      <c r="O15">
        <v>1.6614302686127538</v>
      </c>
    </row>
    <row r="16" spans="1:17" x14ac:dyDescent="0.3">
      <c r="A16">
        <v>193.91723166223022</v>
      </c>
      <c r="B16">
        <v>1.4844258776271548</v>
      </c>
      <c r="H16">
        <v>193.91723166223022</v>
      </c>
      <c r="I16">
        <v>2.2991042843404008</v>
      </c>
      <c r="N16">
        <v>193.91723166223022</v>
      </c>
      <c r="O16">
        <v>1.9617724878308886</v>
      </c>
    </row>
    <row r="17" spans="1:15" x14ac:dyDescent="0.3">
      <c r="A17">
        <v>137.33521281763842</v>
      </c>
      <c r="B17">
        <v>1.062584419871353</v>
      </c>
      <c r="H17">
        <v>137.33521281763842</v>
      </c>
      <c r="I17">
        <v>1.9829728333650474</v>
      </c>
      <c r="N17">
        <v>137.33521281763842</v>
      </c>
      <c r="O17">
        <v>1.6913678988078109</v>
      </c>
    </row>
    <row r="18" spans="1:15" x14ac:dyDescent="0.3">
      <c r="A18">
        <v>118.06613726047772</v>
      </c>
      <c r="B18">
        <v>0.41015612808679591</v>
      </c>
      <c r="H18">
        <v>118.06613726047772</v>
      </c>
      <c r="I18">
        <v>1.2301283833221321</v>
      </c>
      <c r="N18">
        <v>118.06613726047772</v>
      </c>
      <c r="O18">
        <v>1.4208335291366454</v>
      </c>
    </row>
    <row r="19" spans="1:15" x14ac:dyDescent="0.3">
      <c r="A19">
        <v>134.62302632868008</v>
      </c>
      <c r="B19">
        <v>1.0202051718931233</v>
      </c>
      <c r="H19">
        <v>134.62302632868008</v>
      </c>
      <c r="I19">
        <v>2.0355790114299914</v>
      </c>
      <c r="N19">
        <v>134.62302632868008</v>
      </c>
      <c r="O19">
        <v>1.6222573763666523</v>
      </c>
    </row>
    <row r="20" spans="1:15" x14ac:dyDescent="0.3">
      <c r="A20">
        <v>115.3178192520628</v>
      </c>
      <c r="B20">
        <v>0.55954169305172707</v>
      </c>
      <c r="H20">
        <v>115.3178192520628</v>
      </c>
      <c r="I20">
        <v>1.8430757025418449</v>
      </c>
      <c r="N20">
        <v>115.3178192520628</v>
      </c>
      <c r="O20">
        <v>1.4629948759805174</v>
      </c>
    </row>
    <row r="21" spans="1:15" x14ac:dyDescent="0.3">
      <c r="A21">
        <v>156.95848199328927</v>
      </c>
      <c r="B21">
        <v>0.52056175452090037</v>
      </c>
      <c r="H21">
        <v>156.95848199328927</v>
      </c>
      <c r="I21">
        <v>1.7816619996041307</v>
      </c>
      <c r="N21">
        <v>156.95848199328927</v>
      </c>
      <c r="O21">
        <v>1.6313888921773014</v>
      </c>
    </row>
    <row r="22" spans="1:15" x14ac:dyDescent="0.3">
      <c r="A22">
        <v>145.52341527178203</v>
      </c>
      <c r="B22">
        <v>0.48626628723062959</v>
      </c>
      <c r="H22">
        <v>145.52341527178203</v>
      </c>
      <c r="I22">
        <v>1.7508078218429375</v>
      </c>
      <c r="N22">
        <v>145.52341527178203</v>
      </c>
      <c r="O22">
        <v>1.6676556785620757</v>
      </c>
    </row>
    <row r="23" spans="1:15" x14ac:dyDescent="0.3">
      <c r="A23">
        <v>115.70938148625876</v>
      </c>
      <c r="B23">
        <v>0.76382309933642445</v>
      </c>
      <c r="H23">
        <v>115.70938148625876</v>
      </c>
      <c r="I23">
        <v>1.8236937731612897</v>
      </c>
      <c r="N23">
        <v>115.70938148625876</v>
      </c>
      <c r="O23">
        <v>1.3286972668626549</v>
      </c>
    </row>
    <row r="24" spans="1:15" x14ac:dyDescent="0.3">
      <c r="A24">
        <v>152.06332842624658</v>
      </c>
      <c r="B24">
        <v>0.54964808841430757</v>
      </c>
      <c r="H24">
        <v>152.06332842624658</v>
      </c>
      <c r="I24">
        <v>2.3887017484809743</v>
      </c>
      <c r="N24">
        <v>152.06332842624658</v>
      </c>
      <c r="O24">
        <v>1.8170272456311558</v>
      </c>
    </row>
    <row r="25" spans="1:15" x14ac:dyDescent="0.3">
      <c r="A25">
        <v>109.71762786574446</v>
      </c>
      <c r="B25">
        <v>0.61903200593999108</v>
      </c>
      <c r="H25">
        <v>109.71762786574446</v>
      </c>
      <c r="I25">
        <v>1.4636441879216771</v>
      </c>
      <c r="N25">
        <v>109.71762786574446</v>
      </c>
      <c r="O25">
        <v>1.3662419669213306</v>
      </c>
    </row>
    <row r="26" spans="1:15" x14ac:dyDescent="0.3">
      <c r="A26">
        <v>198.8513243328222</v>
      </c>
      <c r="B26">
        <v>1.585292490482473</v>
      </c>
      <c r="H26">
        <v>198.8513243328222</v>
      </c>
      <c r="I26">
        <v>2.4588075220563699</v>
      </c>
      <c r="N26">
        <v>198.8513243328222</v>
      </c>
      <c r="O26">
        <v>2.2955797775370717</v>
      </c>
    </row>
    <row r="27" spans="1:15" x14ac:dyDescent="0.3">
      <c r="A27">
        <v>182.51898096335182</v>
      </c>
      <c r="B27">
        <v>1.7418630985717063</v>
      </c>
      <c r="H27">
        <v>182.51898096335182</v>
      </c>
      <c r="I27">
        <v>2.1121667168816414</v>
      </c>
      <c r="N27">
        <v>182.51898096335182</v>
      </c>
      <c r="O27">
        <v>2.0779330714991735</v>
      </c>
    </row>
    <row r="28" spans="1:15" x14ac:dyDescent="0.3">
      <c r="A28">
        <v>103.59558120203228</v>
      </c>
      <c r="B28">
        <v>0.28431368504773069</v>
      </c>
      <c r="H28">
        <v>103.59558120203228</v>
      </c>
      <c r="I28">
        <v>1.248613413939665</v>
      </c>
      <c r="N28">
        <v>103.59558120203228</v>
      </c>
      <c r="O28">
        <v>1.1338906673411693</v>
      </c>
    </row>
    <row r="29" spans="1:15" x14ac:dyDescent="0.3">
      <c r="A29">
        <v>156.15448777787606</v>
      </c>
      <c r="B29">
        <v>7.24991056135601E-2</v>
      </c>
      <c r="H29">
        <v>156.15448777787606</v>
      </c>
      <c r="I29">
        <v>1.627544903930731</v>
      </c>
      <c r="N29">
        <v>156.15448777787606</v>
      </c>
      <c r="O29">
        <v>1.6296446479378777</v>
      </c>
    </row>
    <row r="30" spans="1:15" x14ac:dyDescent="0.3">
      <c r="A30">
        <v>182.3210532741488</v>
      </c>
      <c r="B30">
        <v>0.13420560271338836</v>
      </c>
      <c r="H30">
        <v>182.3210532741488</v>
      </c>
      <c r="I30">
        <v>2.3785481251053442</v>
      </c>
      <c r="N30">
        <v>182.3210532741488</v>
      </c>
      <c r="O30">
        <v>2.0835611653681152</v>
      </c>
    </row>
    <row r="31" spans="1:15" x14ac:dyDescent="0.3">
      <c r="A31">
        <v>161.15973473355766</v>
      </c>
      <c r="B31">
        <v>1.3398566629236772</v>
      </c>
      <c r="H31">
        <v>161.15973473355766</v>
      </c>
      <c r="I31">
        <v>1.6309017412841673</v>
      </c>
      <c r="N31">
        <v>161.15973473355766</v>
      </c>
      <c r="O31">
        <v>1.6530094972925</v>
      </c>
    </row>
    <row r="32" spans="1:15" x14ac:dyDescent="0.3">
      <c r="A32">
        <v>172.05368508572997</v>
      </c>
      <c r="B32">
        <v>0.92815437501895259</v>
      </c>
      <c r="H32">
        <v>172.05368508572997</v>
      </c>
      <c r="I32">
        <v>1.9332077242998253</v>
      </c>
      <c r="N32">
        <v>172.05368508572997</v>
      </c>
      <c r="O32">
        <v>1.9077106566285271</v>
      </c>
    </row>
    <row r="33" spans="1:15" x14ac:dyDescent="0.3">
      <c r="A33">
        <v>128.19146462486268</v>
      </c>
      <c r="B33">
        <v>1.0694705581804314</v>
      </c>
      <c r="H33">
        <v>128.19146462486268</v>
      </c>
      <c r="I33">
        <v>1.5881489391727597</v>
      </c>
      <c r="N33">
        <v>128.19146462486268</v>
      </c>
      <c r="O33">
        <v>1.337852461959677</v>
      </c>
    </row>
    <row r="34" spans="1:15" x14ac:dyDescent="0.3">
      <c r="A34">
        <v>197.94016348929239</v>
      </c>
      <c r="B34">
        <v>0.53738621097548078</v>
      </c>
      <c r="H34">
        <v>197.94016348929239</v>
      </c>
      <c r="I34">
        <v>2.7853215056425382</v>
      </c>
      <c r="N34">
        <v>197.94016348929239</v>
      </c>
      <c r="O34">
        <v>2.2725177639801628</v>
      </c>
    </row>
    <row r="35" spans="1:15" x14ac:dyDescent="0.3">
      <c r="A35">
        <v>171.29240690351969</v>
      </c>
      <c r="B35">
        <v>1.6628404955349851</v>
      </c>
      <c r="H35">
        <v>171.29240690351969</v>
      </c>
      <c r="I35">
        <v>2.1387977797590998</v>
      </c>
      <c r="N35">
        <v>171.29240690351969</v>
      </c>
      <c r="O35">
        <v>1.9909589824499434</v>
      </c>
    </row>
    <row r="36" spans="1:15" x14ac:dyDescent="0.3">
      <c r="A36">
        <v>184.99043136940531</v>
      </c>
      <c r="B36">
        <v>0.96202210223222617</v>
      </c>
      <c r="H36">
        <v>184.99043136940531</v>
      </c>
      <c r="I36">
        <v>2.1338265380753949</v>
      </c>
      <c r="N36">
        <v>184.99043136940531</v>
      </c>
      <c r="O36">
        <v>1.8965612455946541</v>
      </c>
    </row>
    <row r="37" spans="1:15" x14ac:dyDescent="0.3">
      <c r="A37">
        <v>139.98273564256669</v>
      </c>
      <c r="B37">
        <v>0.46837842586690398</v>
      </c>
      <c r="H37">
        <v>139.98273564256669</v>
      </c>
      <c r="I37">
        <v>2.2016734811817376</v>
      </c>
      <c r="N37">
        <v>139.98273564256669</v>
      </c>
      <c r="O37">
        <v>1.6517004812461962</v>
      </c>
    </row>
    <row r="38" spans="1:15" x14ac:dyDescent="0.3">
      <c r="A38">
        <v>170.06463760161301</v>
      </c>
      <c r="B38">
        <v>0.89483989185369028</v>
      </c>
      <c r="H38">
        <v>170.06463760161301</v>
      </c>
      <c r="I38">
        <v>2.1246078587733654</v>
      </c>
      <c r="N38">
        <v>170.06463760161301</v>
      </c>
      <c r="O38">
        <v>1.9967057970534781</v>
      </c>
    </row>
    <row r="39" spans="1:15" x14ac:dyDescent="0.3">
      <c r="A39">
        <v>189.31363626791403</v>
      </c>
      <c r="B39">
        <v>1.1582989542433859</v>
      </c>
      <c r="H39">
        <v>189.31363626791403</v>
      </c>
      <c r="I39">
        <v>2.2320613702080303</v>
      </c>
      <c r="N39">
        <v>189.31363626791403</v>
      </c>
      <c r="O39">
        <v>2.1477957513886223</v>
      </c>
    </row>
    <row r="40" spans="1:15" x14ac:dyDescent="0.3">
      <c r="A40">
        <v>188.84420571332458</v>
      </c>
      <c r="B40">
        <v>0.37495048702403821</v>
      </c>
      <c r="H40">
        <v>188.84420571332458</v>
      </c>
      <c r="I40">
        <v>1.9293118014788599</v>
      </c>
      <c r="N40">
        <v>188.84420571332458</v>
      </c>
      <c r="O40">
        <v>2.124304789368102</v>
      </c>
    </row>
    <row r="41" spans="1:15" x14ac:dyDescent="0.3">
      <c r="A41">
        <v>130.63267537035736</v>
      </c>
      <c r="B41">
        <v>0.61201526045684806</v>
      </c>
      <c r="H41">
        <v>130.63267537035736</v>
      </c>
      <c r="I41">
        <v>1.489792030747362</v>
      </c>
      <c r="N41">
        <v>130.63267537035736</v>
      </c>
      <c r="O41">
        <v>1.3977426345927428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8870-C946-4717-BDAA-73EEFE6CB322}">
  <dimension ref="A1:AR64"/>
  <sheetViews>
    <sheetView workbookViewId="0"/>
  </sheetViews>
  <sheetFormatPr defaultRowHeight="14.4" x14ac:dyDescent="0.3"/>
  <cols>
    <col min="1" max="2" width="30" bestFit="1" customWidth="1"/>
    <col min="5" max="5" width="31.33203125" bestFit="1" customWidth="1"/>
    <col min="6" max="6" width="18.5546875" customWidth="1"/>
  </cols>
  <sheetData>
    <row r="1" spans="1:44" x14ac:dyDescent="0.3">
      <c r="A1" t="s">
        <v>29</v>
      </c>
      <c r="B1" t="s">
        <v>28</v>
      </c>
      <c r="E1" t="s">
        <v>57</v>
      </c>
    </row>
    <row r="2" spans="1:44" ht="15" thickBot="1" x14ac:dyDescent="0.35">
      <c r="A2">
        <v>158.03934970873581</v>
      </c>
      <c r="B2">
        <v>2.4951116358900598</v>
      </c>
    </row>
    <row r="3" spans="1:44" x14ac:dyDescent="0.3">
      <c r="A3">
        <v>197.18368301107745</v>
      </c>
      <c r="B3">
        <v>2.7428851445798061</v>
      </c>
      <c r="E3" s="13" t="s">
        <v>58</v>
      </c>
      <c r="F3" s="13"/>
    </row>
    <row r="4" spans="1:44" x14ac:dyDescent="0.3">
      <c r="A4">
        <v>120.62678720327131</v>
      </c>
      <c r="B4">
        <v>1.3470590234863817</v>
      </c>
      <c r="E4" t="s">
        <v>59</v>
      </c>
      <c r="F4">
        <v>0.75016474928468846</v>
      </c>
    </row>
    <row r="5" spans="1:44" x14ac:dyDescent="0.3">
      <c r="A5">
        <v>107.45706395929709</v>
      </c>
      <c r="B5">
        <v>1.3046824391609175</v>
      </c>
      <c r="E5" t="s">
        <v>60</v>
      </c>
      <c r="F5">
        <v>0.56274715106935946</v>
      </c>
    </row>
    <row r="6" spans="1:44" x14ac:dyDescent="0.3">
      <c r="A6">
        <v>179.22108951652507</v>
      </c>
      <c r="B6">
        <v>1.8611802923319101</v>
      </c>
      <c r="E6" t="s">
        <v>61</v>
      </c>
      <c r="F6">
        <v>0.55124049715013212</v>
      </c>
    </row>
    <row r="7" spans="1:44" x14ac:dyDescent="0.3">
      <c r="A7">
        <v>165.44176124913875</v>
      </c>
      <c r="B7">
        <v>1.8684314643980917</v>
      </c>
      <c r="E7" t="s">
        <v>62</v>
      </c>
      <c r="F7">
        <v>0.27538738450078887</v>
      </c>
    </row>
    <row r="8" spans="1:44" ht="15" thickBot="1" x14ac:dyDescent="0.35">
      <c r="A8">
        <v>131.65997892676609</v>
      </c>
      <c r="B8">
        <v>1.9674514533456837</v>
      </c>
      <c r="E8" s="11" t="s">
        <v>46</v>
      </c>
      <c r="F8" s="11">
        <v>40</v>
      </c>
    </row>
    <row r="9" spans="1:44" x14ac:dyDescent="0.3">
      <c r="A9">
        <v>193.00194245721792</v>
      </c>
      <c r="B9">
        <v>2.0118321076054642</v>
      </c>
    </row>
    <row r="10" spans="1:44" ht="15" thickBot="1" x14ac:dyDescent="0.35">
      <c r="A10">
        <v>160.81132412327787</v>
      </c>
      <c r="B10">
        <v>1.8179020980298901</v>
      </c>
      <c r="E10" t="s">
        <v>63</v>
      </c>
    </row>
    <row r="11" spans="1:44" x14ac:dyDescent="0.3">
      <c r="A11">
        <v>147.79917474987991</v>
      </c>
      <c r="B11">
        <v>1.8380579928416911</v>
      </c>
      <c r="E11" s="12"/>
      <c r="F11" s="12" t="s">
        <v>48</v>
      </c>
      <c r="G11" s="12" t="s">
        <v>68</v>
      </c>
      <c r="H11" s="12" t="s">
        <v>69</v>
      </c>
      <c r="I11" s="12" t="s">
        <v>70</v>
      </c>
      <c r="J11" s="12" t="s">
        <v>71</v>
      </c>
      <c r="R11" s="12" t="s">
        <v>80</v>
      </c>
      <c r="Y11" t="s">
        <v>81</v>
      </c>
      <c r="Z11" t="s">
        <v>82</v>
      </c>
      <c r="AA11" t="s">
        <v>83</v>
      </c>
      <c r="AB11" t="s">
        <v>84</v>
      </c>
      <c r="AC11" t="s">
        <v>85</v>
      </c>
      <c r="AD11" t="s">
        <v>86</v>
      </c>
      <c r="AI11" s="12" t="s">
        <v>80</v>
      </c>
      <c r="AL11" t="s">
        <v>87</v>
      </c>
      <c r="AM11" t="s">
        <v>12</v>
      </c>
      <c r="AN11" t="s">
        <v>13</v>
      </c>
      <c r="AO11" t="s">
        <v>14</v>
      </c>
      <c r="AQ11" t="s">
        <v>14</v>
      </c>
      <c r="AR11" t="s">
        <v>87</v>
      </c>
    </row>
    <row r="12" spans="1:44" x14ac:dyDescent="0.3">
      <c r="A12">
        <v>163.39441093398736</v>
      </c>
      <c r="B12">
        <v>2.0802890700078516</v>
      </c>
      <c r="E12" t="s">
        <v>64</v>
      </c>
      <c r="F12">
        <v>1</v>
      </c>
      <c r="G12">
        <v>3.708961596233165</v>
      </c>
      <c r="H12">
        <v>3.708961596233165</v>
      </c>
      <c r="I12">
        <v>48.906237644726623</v>
      </c>
      <c r="J12">
        <v>2.5111656273208336E-8</v>
      </c>
      <c r="R12">
        <v>0.49735141001865135</v>
      </c>
      <c r="S12" t="s">
        <v>42</v>
      </c>
      <c r="T12" t="s">
        <v>42</v>
      </c>
      <c r="U12" t="s">
        <v>42</v>
      </c>
      <c r="V12" t="s">
        <v>42</v>
      </c>
      <c r="W12" t="s">
        <v>42</v>
      </c>
      <c r="Y12">
        <v>1</v>
      </c>
      <c r="Z12">
        <f>CORREL(R13:R51,S13:S51)</f>
        <v>0.15794660278068859</v>
      </c>
      <c r="AA12">
        <f>CORREL(R14:R51,T14:T51)</f>
        <v>-3.0111443494186048E-2</v>
      </c>
      <c r="AB12">
        <f>CORREL(R15:R51,U15:U51)</f>
        <v>-9.8267987132029194E-2</v>
      </c>
      <c r="AC12">
        <f>CORREL(R16:R51,V16:V51)</f>
        <v>-2.0206909984528603E-2</v>
      </c>
      <c r="AD12">
        <f>CORREL(R17:R51,W17:W51)</f>
        <v>-8.0771634199199638E-2</v>
      </c>
      <c r="AI12">
        <v>0.49735141001865135</v>
      </c>
      <c r="AL12">
        <v>-0.40028341764565645</v>
      </c>
      <c r="AM12">
        <f>RANK(AL12,$AL$12:$AL$51,1)</f>
        <v>1</v>
      </c>
      <c r="AN12">
        <f>(AM12-0.5)/COUNT($AM$12:$AM$51)</f>
        <v>1.2500000000000001E-2</v>
      </c>
      <c r="AO12">
        <f>_xlfn.NORM.S.INV(AN12)</f>
        <v>-2.2414027276049446</v>
      </c>
      <c r="AQ12">
        <v>-2.2414027276049446</v>
      </c>
      <c r="AR12">
        <v>-0.40028341764565645</v>
      </c>
    </row>
    <row r="13" spans="1:44" x14ac:dyDescent="0.3">
      <c r="A13">
        <v>199.51393474413348</v>
      </c>
      <c r="B13">
        <v>2.964715288948172</v>
      </c>
      <c r="E13" t="s">
        <v>65</v>
      </c>
      <c r="F13">
        <v>38</v>
      </c>
      <c r="G13">
        <v>2.8818520386030424</v>
      </c>
      <c r="H13">
        <v>7.5838211542185327E-2</v>
      </c>
      <c r="R13">
        <v>0.32581874019545332</v>
      </c>
      <c r="S13">
        <f>R12</f>
        <v>0.49735141001865135</v>
      </c>
      <c r="T13" t="s">
        <v>42</v>
      </c>
      <c r="U13" t="s">
        <v>42</v>
      </c>
      <c r="V13" t="s">
        <v>42</v>
      </c>
      <c r="W13" t="s">
        <v>42</v>
      </c>
      <c r="AI13">
        <v>0.32581874019545332</v>
      </c>
      <c r="AL13">
        <v>-0.39842380936488508</v>
      </c>
      <c r="AM13">
        <f>RANK(AL13,$AL$12:$AL$51,1)</f>
        <v>2</v>
      </c>
      <c r="AN13">
        <f t="shared" ref="AN13:AN51" si="0">(AM13-0.5)/COUNT($AM$12:$AM$51)</f>
        <v>3.7499999999999999E-2</v>
      </c>
      <c r="AO13">
        <f t="shared" ref="AO13:AO51" si="1">_xlfn.NORM.S.INV(AN13)</f>
        <v>-1.7804643416920256</v>
      </c>
      <c r="AQ13">
        <v>-1.7804643416920256</v>
      </c>
      <c r="AR13">
        <v>-0.39842380936488508</v>
      </c>
    </row>
    <row r="14" spans="1:44" ht="15" thickBot="1" x14ac:dyDescent="0.35">
      <c r="A14">
        <v>162.64121009199729</v>
      </c>
      <c r="B14">
        <v>2.254522316767178</v>
      </c>
      <c r="E14" s="11" t="s">
        <v>66</v>
      </c>
      <c r="F14" s="11">
        <v>39</v>
      </c>
      <c r="G14" s="11">
        <v>6.5908136348362074</v>
      </c>
      <c r="H14" s="11"/>
      <c r="I14" s="11"/>
      <c r="J14" s="11"/>
      <c r="R14">
        <v>-0.24994540227015882</v>
      </c>
      <c r="S14">
        <f t="shared" ref="S14:W51" si="2">R13</f>
        <v>0.32581874019545332</v>
      </c>
      <c r="T14">
        <f>S13</f>
        <v>0.49735141001865135</v>
      </c>
      <c r="U14" t="s">
        <v>42</v>
      </c>
      <c r="V14" t="s">
        <v>42</v>
      </c>
      <c r="W14" t="s">
        <v>42</v>
      </c>
      <c r="AI14">
        <v>-0.24994540227015882</v>
      </c>
      <c r="AL14">
        <v>-0.36347444479506019</v>
      </c>
      <c r="AM14">
        <f t="shared" ref="AM14:AM51" si="3">RANK(AL14,$AL$12:$AL$51,1)</f>
        <v>3</v>
      </c>
      <c r="AN14">
        <f t="shared" si="0"/>
        <v>6.25E-2</v>
      </c>
      <c r="AO14">
        <f t="shared" si="1"/>
        <v>-1.5341205443525459</v>
      </c>
      <c r="AQ14">
        <v>-1.5341205443525459</v>
      </c>
      <c r="AR14">
        <v>-0.36347444479506019</v>
      </c>
    </row>
    <row r="15" spans="1:44" ht="15" thickBot="1" x14ac:dyDescent="0.35">
      <c r="A15">
        <v>156.93959984362283</v>
      </c>
      <c r="B15">
        <v>2.3075765196065738</v>
      </c>
      <c r="R15">
        <v>-0.15125057575175527</v>
      </c>
      <c r="S15">
        <f t="shared" si="2"/>
        <v>-0.24994540227015882</v>
      </c>
      <c r="T15">
        <f t="shared" si="2"/>
        <v>0.32581874019545332</v>
      </c>
      <c r="U15">
        <f>T14</f>
        <v>0.49735141001865135</v>
      </c>
      <c r="V15" t="s">
        <v>42</v>
      </c>
      <c r="W15" t="s">
        <v>42</v>
      </c>
      <c r="AI15">
        <v>-0.15125057575175527</v>
      </c>
      <c r="AL15">
        <v>-0.36044033803067421</v>
      </c>
      <c r="AM15">
        <f t="shared" si="3"/>
        <v>4</v>
      </c>
      <c r="AN15">
        <f t="shared" si="0"/>
        <v>8.7499999999999994E-2</v>
      </c>
      <c r="AO15">
        <f t="shared" si="1"/>
        <v>-1.3563117453352478</v>
      </c>
      <c r="AQ15">
        <v>-1.3563117453352478</v>
      </c>
      <c r="AR15">
        <v>-0.36044033803067421</v>
      </c>
    </row>
    <row r="16" spans="1:44" x14ac:dyDescent="0.3">
      <c r="A16">
        <v>193.91723166223022</v>
      </c>
      <c r="B16">
        <v>2.2991042843404008</v>
      </c>
      <c r="E16" s="12"/>
      <c r="F16" s="12" t="s">
        <v>72</v>
      </c>
      <c r="G16" s="12" t="s">
        <v>62</v>
      </c>
      <c r="H16" s="12" t="s">
        <v>49</v>
      </c>
      <c r="I16" s="12" t="s">
        <v>35</v>
      </c>
      <c r="J16" s="12" t="s">
        <v>73</v>
      </c>
      <c r="K16" s="12" t="s">
        <v>74</v>
      </c>
      <c r="L16" s="12" t="s">
        <v>75</v>
      </c>
      <c r="M16" s="12" t="s">
        <v>76</v>
      </c>
      <c r="R16">
        <v>-0.36347444479506019</v>
      </c>
      <c r="S16">
        <f t="shared" si="2"/>
        <v>-0.15125057575175527</v>
      </c>
      <c r="T16">
        <f t="shared" si="2"/>
        <v>-0.24994540227015882</v>
      </c>
      <c r="U16">
        <f t="shared" si="2"/>
        <v>0.32581874019545332</v>
      </c>
      <c r="V16">
        <f>U15</f>
        <v>0.49735141001865135</v>
      </c>
      <c r="W16" t="s">
        <v>42</v>
      </c>
      <c r="AI16">
        <v>-0.36347444479506019</v>
      </c>
      <c r="AL16">
        <v>-0.35002506228932551</v>
      </c>
      <c r="AM16">
        <f t="shared" si="3"/>
        <v>5</v>
      </c>
      <c r="AN16">
        <f t="shared" si="0"/>
        <v>0.1125</v>
      </c>
      <c r="AO16">
        <f t="shared" si="1"/>
        <v>-1.2133396224885178</v>
      </c>
      <c r="AQ16">
        <v>-1.2133396224885178</v>
      </c>
      <c r="AR16">
        <v>-0.35002506228932551</v>
      </c>
    </row>
    <row r="17" spans="1:44" x14ac:dyDescent="0.3">
      <c r="A17">
        <v>137.33521281763842</v>
      </c>
      <c r="B17">
        <v>1.9829728333650474</v>
      </c>
      <c r="E17" t="s">
        <v>67</v>
      </c>
      <c r="F17">
        <v>0.30487468687880281</v>
      </c>
      <c r="G17">
        <v>0.2444235242144655</v>
      </c>
      <c r="H17">
        <v>1.2473213773453957</v>
      </c>
      <c r="I17">
        <v>0.21991246561661953</v>
      </c>
      <c r="J17">
        <v>-0.18993486906375728</v>
      </c>
      <c r="K17">
        <v>0.79968424282136286</v>
      </c>
      <c r="L17">
        <v>-0.18993486906375728</v>
      </c>
      <c r="M17">
        <v>0.79968424282136286</v>
      </c>
      <c r="R17">
        <v>-0.20862189621169236</v>
      </c>
      <c r="S17">
        <f t="shared" si="2"/>
        <v>-0.36347444479506019</v>
      </c>
      <c r="T17">
        <f t="shared" si="2"/>
        <v>-0.15125057575175527</v>
      </c>
      <c r="U17">
        <f t="shared" si="2"/>
        <v>-0.24994540227015882</v>
      </c>
      <c r="V17">
        <f t="shared" si="2"/>
        <v>0.32581874019545332</v>
      </c>
      <c r="W17">
        <f>V16</f>
        <v>0.49735141001865135</v>
      </c>
      <c r="AI17">
        <v>-0.20862189621169236</v>
      </c>
      <c r="AL17">
        <v>-0.33944687832707277</v>
      </c>
      <c r="AM17">
        <f t="shared" si="3"/>
        <v>6</v>
      </c>
      <c r="AN17">
        <f t="shared" si="0"/>
        <v>0.13750000000000001</v>
      </c>
      <c r="AO17">
        <f t="shared" si="1"/>
        <v>-1.091620367434168</v>
      </c>
      <c r="AQ17">
        <v>-1.091620367434168</v>
      </c>
      <c r="AR17">
        <v>-0.33944687832707277</v>
      </c>
    </row>
    <row r="18" spans="1:44" ht="15" thickBot="1" x14ac:dyDescent="0.35">
      <c r="A18">
        <v>118.06613726047772</v>
      </c>
      <c r="B18">
        <v>1.2301283833221321</v>
      </c>
      <c r="E18" s="11" t="s">
        <v>29</v>
      </c>
      <c r="F18" s="11">
        <v>1.0711797676417731E-2</v>
      </c>
      <c r="G18" s="11">
        <v>1.531723001998166E-3</v>
      </c>
      <c r="H18" s="11">
        <v>6.9932994819846392</v>
      </c>
      <c r="I18" s="11">
        <v>2.5111656273208475E-8</v>
      </c>
      <c r="J18" s="11">
        <v>7.6109865704429205E-3</v>
      </c>
      <c r="K18" s="11">
        <v>1.3812608782392542E-2</v>
      </c>
      <c r="L18" s="11">
        <v>7.6109865704429205E-3</v>
      </c>
      <c r="M18" s="11">
        <v>1.3812608782392542E-2</v>
      </c>
      <c r="R18">
        <v>0.25226171012194043</v>
      </c>
      <c r="S18">
        <f t="shared" si="2"/>
        <v>-0.20862189621169236</v>
      </c>
      <c r="T18">
        <f t="shared" si="2"/>
        <v>-0.36347444479506019</v>
      </c>
      <c r="U18">
        <f t="shared" si="2"/>
        <v>-0.15125057575175527</v>
      </c>
      <c r="V18">
        <f t="shared" si="2"/>
        <v>-0.24994540227015882</v>
      </c>
      <c r="W18">
        <f t="shared" si="2"/>
        <v>0.32581874019545332</v>
      </c>
      <c r="AI18">
        <v>0.25226171012194043</v>
      </c>
      <c r="AL18">
        <v>-0.24994540227015882</v>
      </c>
      <c r="AM18">
        <f t="shared" si="3"/>
        <v>7</v>
      </c>
      <c r="AN18">
        <f t="shared" si="0"/>
        <v>0.16250000000000001</v>
      </c>
      <c r="AO18">
        <f t="shared" si="1"/>
        <v>-0.98423496044632541</v>
      </c>
      <c r="AQ18">
        <v>-0.98423496044632541</v>
      </c>
      <c r="AR18">
        <v>-0.24994540227015882</v>
      </c>
    </row>
    <row r="19" spans="1:44" x14ac:dyDescent="0.3">
      <c r="A19">
        <v>134.62302632868008</v>
      </c>
      <c r="B19">
        <v>2.0355790114299914</v>
      </c>
      <c r="R19">
        <v>-0.36044033803067421</v>
      </c>
      <c r="S19">
        <f t="shared" si="2"/>
        <v>0.25226171012194043</v>
      </c>
      <c r="T19">
        <f t="shared" si="2"/>
        <v>-0.20862189621169236</v>
      </c>
      <c r="U19">
        <f t="shared" si="2"/>
        <v>-0.36347444479506019</v>
      </c>
      <c r="V19">
        <f t="shared" si="2"/>
        <v>-0.15125057575175527</v>
      </c>
      <c r="W19">
        <f t="shared" si="2"/>
        <v>-0.24994540227015882</v>
      </c>
      <c r="AI19">
        <v>-0.36044033803067421</v>
      </c>
      <c r="AL19">
        <v>-0.21467122669940775</v>
      </c>
      <c r="AM19">
        <f t="shared" si="3"/>
        <v>8</v>
      </c>
      <c r="AN19">
        <f t="shared" si="0"/>
        <v>0.1875</v>
      </c>
      <c r="AO19">
        <f t="shared" si="1"/>
        <v>-0.88714655901887607</v>
      </c>
      <c r="AQ19">
        <v>-0.88714655901887607</v>
      </c>
      <c r="AR19">
        <v>-0.21467122669940775</v>
      </c>
    </row>
    <row r="20" spans="1:44" x14ac:dyDescent="0.3">
      <c r="A20">
        <v>115.3178192520628</v>
      </c>
      <c r="B20">
        <v>1.8430757025418449</v>
      </c>
      <c r="R20">
        <v>-0.20955095693429904</v>
      </c>
      <c r="S20">
        <f t="shared" si="2"/>
        <v>-0.36044033803067421</v>
      </c>
      <c r="T20">
        <f t="shared" si="2"/>
        <v>0.25226171012194043</v>
      </c>
      <c r="U20">
        <f t="shared" si="2"/>
        <v>-0.20862189621169236</v>
      </c>
      <c r="V20">
        <f t="shared" si="2"/>
        <v>-0.36347444479506019</v>
      </c>
      <c r="W20">
        <f t="shared" si="2"/>
        <v>-0.15125057575175527</v>
      </c>
      <c r="AI20">
        <v>-0.20955095693429904</v>
      </c>
      <c r="AL20">
        <v>-0.21439344462786658</v>
      </c>
      <c r="AM20">
        <f t="shared" si="3"/>
        <v>9</v>
      </c>
      <c r="AN20">
        <f t="shared" si="0"/>
        <v>0.21249999999999999</v>
      </c>
      <c r="AO20">
        <f t="shared" si="1"/>
        <v>-0.79777684612523825</v>
      </c>
      <c r="AQ20">
        <v>-0.79777684612523825</v>
      </c>
      <c r="AR20">
        <v>-0.21439344462786658</v>
      </c>
    </row>
    <row r="21" spans="1:44" x14ac:dyDescent="0.3">
      <c r="A21">
        <v>156.95848199328927</v>
      </c>
      <c r="B21">
        <v>1.7816619996041307</v>
      </c>
      <c r="R21">
        <v>-5.0011550699333496E-2</v>
      </c>
      <c r="S21">
        <f t="shared" si="2"/>
        <v>-0.20955095693429904</v>
      </c>
      <c r="T21">
        <f t="shared" si="2"/>
        <v>-0.36044033803067421</v>
      </c>
      <c r="U21">
        <f t="shared" si="2"/>
        <v>0.25226171012194043</v>
      </c>
      <c r="V21">
        <f t="shared" si="2"/>
        <v>-0.20862189621169236</v>
      </c>
      <c r="W21">
        <f t="shared" si="2"/>
        <v>-0.36347444479506019</v>
      </c>
      <c r="AI21">
        <v>-5.0011550699333496E-2</v>
      </c>
      <c r="AL21">
        <v>-0.20955095693429904</v>
      </c>
      <c r="AM21">
        <f t="shared" si="3"/>
        <v>10</v>
      </c>
      <c r="AN21">
        <f t="shared" si="0"/>
        <v>0.23749999999999999</v>
      </c>
      <c r="AO21">
        <f t="shared" si="1"/>
        <v>-0.71436744028018739</v>
      </c>
      <c r="AQ21">
        <v>-0.71436744028018739</v>
      </c>
      <c r="AR21">
        <v>-0.20955095693429904</v>
      </c>
    </row>
    <row r="22" spans="1:44" x14ac:dyDescent="0.3">
      <c r="A22">
        <v>145.52341527178203</v>
      </c>
      <c r="B22">
        <v>1.7508078218429375</v>
      </c>
      <c r="E22" t="s">
        <v>77</v>
      </c>
      <c r="R22">
        <v>2.5166511746719245E-2</v>
      </c>
      <c r="S22">
        <f t="shared" si="2"/>
        <v>-5.0011550699333496E-2</v>
      </c>
      <c r="T22">
        <f t="shared" si="2"/>
        <v>-0.20955095693429904</v>
      </c>
      <c r="U22">
        <f t="shared" si="2"/>
        <v>-0.36044033803067421</v>
      </c>
      <c r="V22">
        <f t="shared" si="2"/>
        <v>0.25226171012194043</v>
      </c>
      <c r="W22">
        <f t="shared" si="2"/>
        <v>-0.20862189621169236</v>
      </c>
      <c r="AI22">
        <v>2.5166511746719245E-2</v>
      </c>
      <c r="AL22">
        <v>-0.20862189621169236</v>
      </c>
      <c r="AM22">
        <f t="shared" si="3"/>
        <v>11</v>
      </c>
      <c r="AN22">
        <f t="shared" si="0"/>
        <v>0.26250000000000001</v>
      </c>
      <c r="AO22">
        <f t="shared" si="1"/>
        <v>-0.63565701369758276</v>
      </c>
      <c r="AQ22">
        <v>-0.63565701369758276</v>
      </c>
      <c r="AR22">
        <v>-0.20862189621169236</v>
      </c>
    </row>
    <row r="23" spans="1:44" ht="15" thickBot="1" x14ac:dyDescent="0.35">
      <c r="A23">
        <v>115.70938148625876</v>
      </c>
      <c r="B23">
        <v>1.8236937731612897</v>
      </c>
      <c r="R23">
        <v>0.52268769946420157</v>
      </c>
      <c r="S23">
        <f t="shared" si="2"/>
        <v>2.5166511746719245E-2</v>
      </c>
      <c r="T23">
        <f t="shared" si="2"/>
        <v>-5.0011550699333496E-2</v>
      </c>
      <c r="U23">
        <f t="shared" si="2"/>
        <v>-0.20955095693429904</v>
      </c>
      <c r="V23">
        <f t="shared" si="2"/>
        <v>-0.36044033803067421</v>
      </c>
      <c r="W23">
        <f t="shared" si="2"/>
        <v>0.25226171012194043</v>
      </c>
      <c r="AI23">
        <v>0.52268769946420157</v>
      </c>
      <c r="AL23">
        <v>-0.20452018998444244</v>
      </c>
      <c r="AM23">
        <f t="shared" si="3"/>
        <v>12</v>
      </c>
      <c r="AN23">
        <f t="shared" si="0"/>
        <v>0.28749999999999998</v>
      </c>
      <c r="AO23">
        <f t="shared" si="1"/>
        <v>-0.5607030318750833</v>
      </c>
      <c r="AQ23">
        <v>-0.5607030318750833</v>
      </c>
      <c r="AR23">
        <v>-0.20452018998444244</v>
      </c>
    </row>
    <row r="24" spans="1:44" x14ac:dyDescent="0.3">
      <c r="A24">
        <v>152.06332842624658</v>
      </c>
      <c r="B24">
        <v>2.3887017484809743</v>
      </c>
      <c r="E24" s="12" t="s">
        <v>78</v>
      </c>
      <c r="F24" s="12" t="s">
        <v>79</v>
      </c>
      <c r="G24" s="12" t="s">
        <v>80</v>
      </c>
      <c r="R24">
        <v>0.2074678935351506</v>
      </c>
      <c r="S24">
        <f t="shared" si="2"/>
        <v>0.52268769946420157</v>
      </c>
      <c r="T24">
        <f t="shared" si="2"/>
        <v>2.5166511746719245E-2</v>
      </c>
      <c r="U24">
        <f t="shared" si="2"/>
        <v>-5.0011550699333496E-2</v>
      </c>
      <c r="V24">
        <f t="shared" si="2"/>
        <v>-0.20955095693429904</v>
      </c>
      <c r="W24">
        <f t="shared" si="2"/>
        <v>-0.36044033803067421</v>
      </c>
      <c r="AI24">
        <v>0.2074678935351506</v>
      </c>
      <c r="AL24">
        <v>-0.16595617894621162</v>
      </c>
      <c r="AM24">
        <f t="shared" si="3"/>
        <v>13</v>
      </c>
      <c r="AN24">
        <f t="shared" si="0"/>
        <v>0.3125</v>
      </c>
      <c r="AO24">
        <f t="shared" si="1"/>
        <v>-0.48877641111466941</v>
      </c>
      <c r="AQ24">
        <v>-0.48877641111466941</v>
      </c>
      <c r="AR24">
        <v>-0.16595617894621162</v>
      </c>
    </row>
    <row r="25" spans="1:44" x14ac:dyDescent="0.3">
      <c r="A25">
        <v>109.71762786574446</v>
      </c>
      <c r="B25">
        <v>1.4636441879216771</v>
      </c>
      <c r="E25">
        <v>1</v>
      </c>
      <c r="F25">
        <v>1.9977602258714084</v>
      </c>
      <c r="G25">
        <v>0.49735141001865135</v>
      </c>
      <c r="R25">
        <v>0.3215965917849235</v>
      </c>
      <c r="S25">
        <f t="shared" si="2"/>
        <v>0.2074678935351506</v>
      </c>
      <c r="T25">
        <f t="shared" si="2"/>
        <v>0.52268769946420157</v>
      </c>
      <c r="U25">
        <f t="shared" si="2"/>
        <v>2.5166511746719245E-2</v>
      </c>
      <c r="V25">
        <f t="shared" si="2"/>
        <v>-5.0011550699333496E-2</v>
      </c>
      <c r="W25">
        <f t="shared" si="2"/>
        <v>-0.20955095693429904</v>
      </c>
      <c r="AI25">
        <v>0.3215965917849235</v>
      </c>
      <c r="AL25">
        <v>-0.15262822170571777</v>
      </c>
      <c r="AM25">
        <f t="shared" si="3"/>
        <v>14</v>
      </c>
      <c r="AN25">
        <f t="shared" si="0"/>
        <v>0.33750000000000002</v>
      </c>
      <c r="AO25">
        <f t="shared" si="1"/>
        <v>-0.41929575304139605</v>
      </c>
      <c r="AQ25">
        <v>-0.41929575304139605</v>
      </c>
      <c r="AR25">
        <v>-0.15262822170571777</v>
      </c>
    </row>
    <row r="26" spans="1:44" x14ac:dyDescent="0.3">
      <c r="A26">
        <v>198.8513243328222</v>
      </c>
      <c r="B26">
        <v>2.4588075220563699</v>
      </c>
      <c r="E26">
        <v>2</v>
      </c>
      <c r="F26">
        <v>2.4170664043843528</v>
      </c>
      <c r="G26">
        <v>0.32581874019545332</v>
      </c>
      <c r="R26">
        <v>-8.2972554075238847E-2</v>
      </c>
      <c r="S26">
        <f t="shared" si="2"/>
        <v>0.3215965917849235</v>
      </c>
      <c r="T26">
        <f t="shared" si="2"/>
        <v>0.2074678935351506</v>
      </c>
      <c r="U26">
        <f t="shared" si="2"/>
        <v>0.52268769946420157</v>
      </c>
      <c r="V26">
        <f t="shared" si="2"/>
        <v>2.5166511746719245E-2</v>
      </c>
      <c r="W26">
        <f t="shared" si="2"/>
        <v>-5.0011550699333496E-2</v>
      </c>
      <c r="AI26">
        <v>-8.2972554075238847E-2</v>
      </c>
      <c r="AL26">
        <v>-0.15125057575175527</v>
      </c>
      <c r="AM26">
        <f t="shared" si="3"/>
        <v>15</v>
      </c>
      <c r="AN26">
        <f t="shared" si="0"/>
        <v>0.36249999999999999</v>
      </c>
      <c r="AO26">
        <f t="shared" si="1"/>
        <v>-0.35178434493515626</v>
      </c>
      <c r="AQ26">
        <v>-0.35178434493515626</v>
      </c>
      <c r="AR26">
        <v>-0.15125057575175527</v>
      </c>
    </row>
    <row r="27" spans="1:44" x14ac:dyDescent="0.3">
      <c r="A27">
        <v>182.51898096335182</v>
      </c>
      <c r="B27">
        <v>2.1121667168816414</v>
      </c>
      <c r="E27">
        <v>3</v>
      </c>
      <c r="F27">
        <v>1.5970044257565406</v>
      </c>
      <c r="G27">
        <v>-0.24994540227015882</v>
      </c>
      <c r="R27">
        <v>0.20699113293593063</v>
      </c>
      <c r="S27">
        <f t="shared" si="2"/>
        <v>-8.2972554075238847E-2</v>
      </c>
      <c r="T27">
        <f t="shared" si="2"/>
        <v>0.3215965917849235</v>
      </c>
      <c r="U27">
        <f t="shared" si="2"/>
        <v>0.2074678935351506</v>
      </c>
      <c r="V27">
        <f t="shared" si="2"/>
        <v>0.52268769946420157</v>
      </c>
      <c r="W27">
        <f t="shared" si="2"/>
        <v>2.5166511746719245E-2</v>
      </c>
      <c r="AI27">
        <v>0.20699113293593063</v>
      </c>
      <c r="AL27">
        <v>-0.14781436618252553</v>
      </c>
      <c r="AM27">
        <f t="shared" si="3"/>
        <v>16</v>
      </c>
      <c r="AN27">
        <f t="shared" si="0"/>
        <v>0.38750000000000001</v>
      </c>
      <c r="AO27">
        <f t="shared" si="1"/>
        <v>-0.28584087488116566</v>
      </c>
      <c r="AQ27">
        <v>-0.28584087488116566</v>
      </c>
      <c r="AR27">
        <v>-0.14781436618252553</v>
      </c>
    </row>
    <row r="28" spans="1:44" x14ac:dyDescent="0.3">
      <c r="A28">
        <v>103.59558120203228</v>
      </c>
      <c r="B28">
        <v>1.248613413939665</v>
      </c>
      <c r="E28">
        <v>4</v>
      </c>
      <c r="F28">
        <v>1.4559330149126728</v>
      </c>
      <c r="G28">
        <v>-0.15125057575175527</v>
      </c>
      <c r="R28">
        <v>-0.33944687832707277</v>
      </c>
      <c r="S28">
        <f t="shared" si="2"/>
        <v>0.20699113293593063</v>
      </c>
      <c r="T28">
        <f t="shared" si="2"/>
        <v>-8.2972554075238847E-2</v>
      </c>
      <c r="U28">
        <f t="shared" si="2"/>
        <v>0.3215965917849235</v>
      </c>
      <c r="V28">
        <f t="shared" si="2"/>
        <v>0.2074678935351506</v>
      </c>
      <c r="W28">
        <f t="shared" si="2"/>
        <v>0.52268769946420157</v>
      </c>
      <c r="AI28">
        <v>-0.33944687832707277</v>
      </c>
      <c r="AL28">
        <v>-0.11288424660851271</v>
      </c>
      <c r="AM28">
        <f t="shared" si="3"/>
        <v>17</v>
      </c>
      <c r="AN28">
        <f t="shared" si="0"/>
        <v>0.41249999999999998</v>
      </c>
      <c r="AO28">
        <f t="shared" si="1"/>
        <v>-0.22111871299757052</v>
      </c>
      <c r="AQ28">
        <v>-0.22111871299757052</v>
      </c>
      <c r="AR28">
        <v>-0.11288424660851271</v>
      </c>
    </row>
    <row r="29" spans="1:44" x14ac:dyDescent="0.3">
      <c r="A29">
        <v>156.15448777787606</v>
      </c>
      <c r="B29">
        <v>1.627544903930731</v>
      </c>
      <c r="E29">
        <v>5</v>
      </c>
      <c r="F29">
        <v>2.2246547371269703</v>
      </c>
      <c r="G29">
        <v>-0.36347444479506019</v>
      </c>
      <c r="R29">
        <v>0.28864970393131029</v>
      </c>
      <c r="S29">
        <f t="shared" si="2"/>
        <v>-0.33944687832707277</v>
      </c>
      <c r="T29">
        <f t="shared" si="2"/>
        <v>0.20699113293593063</v>
      </c>
      <c r="U29">
        <f t="shared" si="2"/>
        <v>-8.2972554075238847E-2</v>
      </c>
      <c r="V29">
        <f t="shared" si="2"/>
        <v>0.3215965917849235</v>
      </c>
      <c r="W29">
        <f t="shared" si="2"/>
        <v>0.2074678935351506</v>
      </c>
      <c r="AI29">
        <v>0.28864970393131029</v>
      </c>
      <c r="AL29">
        <v>-0.10070268575960561</v>
      </c>
      <c r="AM29">
        <f t="shared" si="3"/>
        <v>18</v>
      </c>
      <c r="AN29">
        <f t="shared" si="0"/>
        <v>0.4375</v>
      </c>
      <c r="AO29">
        <f t="shared" si="1"/>
        <v>-0.1573106846101707</v>
      </c>
      <c r="AQ29">
        <v>-0.1573106846101707</v>
      </c>
      <c r="AR29">
        <v>-0.10070268575960561</v>
      </c>
    </row>
    <row r="30" spans="1:44" x14ac:dyDescent="0.3">
      <c r="A30">
        <v>182.3210532741488</v>
      </c>
      <c r="B30">
        <v>2.3785481251053442</v>
      </c>
      <c r="E30">
        <v>6</v>
      </c>
      <c r="F30">
        <v>2.0770533606097841</v>
      </c>
      <c r="G30">
        <v>-0.20862189621169236</v>
      </c>
      <c r="R30">
        <v>0.30293986734923584</v>
      </c>
      <c r="S30">
        <f t="shared" si="2"/>
        <v>0.28864970393131029</v>
      </c>
      <c r="T30">
        <f t="shared" si="2"/>
        <v>-0.33944687832707277</v>
      </c>
      <c r="U30">
        <f t="shared" si="2"/>
        <v>0.20699113293593063</v>
      </c>
      <c r="V30">
        <f t="shared" si="2"/>
        <v>-8.2972554075238847E-2</v>
      </c>
      <c r="W30">
        <f t="shared" si="2"/>
        <v>0.3215965917849235</v>
      </c>
      <c r="AI30">
        <v>0.30293986734923584</v>
      </c>
      <c r="AL30">
        <v>-8.9886780611232897E-2</v>
      </c>
      <c r="AM30">
        <f t="shared" si="3"/>
        <v>19</v>
      </c>
      <c r="AN30">
        <f t="shared" si="0"/>
        <v>0.46250000000000002</v>
      </c>
      <c r="AO30">
        <f t="shared" si="1"/>
        <v>-9.4137414323536367E-2</v>
      </c>
      <c r="AQ30">
        <v>-9.4137414323536367E-2</v>
      </c>
      <c r="AR30">
        <v>-8.9886780611232897E-2</v>
      </c>
    </row>
    <row r="31" spans="1:44" x14ac:dyDescent="0.3">
      <c r="A31">
        <v>161.15973473355766</v>
      </c>
      <c r="B31">
        <v>1.6309017412841673</v>
      </c>
      <c r="E31">
        <v>7</v>
      </c>
      <c r="F31">
        <v>1.7151897432237433</v>
      </c>
      <c r="G31">
        <v>0.25226171012194043</v>
      </c>
      <c r="R31">
        <v>-0.20452018998444244</v>
      </c>
      <c r="S31">
        <f t="shared" si="2"/>
        <v>0.30293986734923584</v>
      </c>
      <c r="T31">
        <f t="shared" si="2"/>
        <v>0.28864970393131029</v>
      </c>
      <c r="U31">
        <f t="shared" si="2"/>
        <v>-0.33944687832707277</v>
      </c>
      <c r="V31">
        <f t="shared" si="2"/>
        <v>0.20699113293593063</v>
      </c>
      <c r="W31">
        <f t="shared" si="2"/>
        <v>-8.2972554075238847E-2</v>
      </c>
      <c r="AI31">
        <v>-0.20452018998444244</v>
      </c>
      <c r="AL31">
        <v>-8.2972554075238847E-2</v>
      </c>
      <c r="AM31">
        <f t="shared" si="3"/>
        <v>20</v>
      </c>
      <c r="AN31">
        <f t="shared" si="0"/>
        <v>0.48749999999999999</v>
      </c>
      <c r="AO31">
        <f t="shared" si="1"/>
        <v>-3.1337982021426625E-2</v>
      </c>
      <c r="AQ31">
        <v>-3.1337982021426625E-2</v>
      </c>
      <c r="AR31">
        <v>-8.2972554075238847E-2</v>
      </c>
    </row>
    <row r="32" spans="1:44" x14ac:dyDescent="0.3">
      <c r="A32">
        <v>172.05368508572997</v>
      </c>
      <c r="B32">
        <v>1.9332077242998253</v>
      </c>
      <c r="E32">
        <v>8</v>
      </c>
      <c r="F32">
        <v>2.3722724456361384</v>
      </c>
      <c r="G32">
        <v>-0.36044033803067421</v>
      </c>
      <c r="R32">
        <v>-0.11288424660851271</v>
      </c>
      <c r="S32">
        <f t="shared" si="2"/>
        <v>-0.20452018998444244</v>
      </c>
      <c r="T32">
        <f t="shared" si="2"/>
        <v>0.30293986734923584</v>
      </c>
      <c r="U32">
        <f t="shared" si="2"/>
        <v>0.28864970393131029</v>
      </c>
      <c r="V32">
        <f t="shared" si="2"/>
        <v>-0.33944687832707277</v>
      </c>
      <c r="W32">
        <f t="shared" si="2"/>
        <v>0.20699113293593063</v>
      </c>
      <c r="AI32">
        <v>-0.11288424660851271</v>
      </c>
      <c r="AL32">
        <v>-5.0011550699333496E-2</v>
      </c>
      <c r="AM32">
        <f t="shared" si="3"/>
        <v>21</v>
      </c>
      <c r="AN32">
        <f t="shared" si="0"/>
        <v>0.51249999999999996</v>
      </c>
      <c r="AO32">
        <f t="shared" si="1"/>
        <v>3.1337982021426479E-2</v>
      </c>
      <c r="AQ32">
        <v>3.1337982021426479E-2</v>
      </c>
      <c r="AR32">
        <v>-5.0011550699333496E-2</v>
      </c>
    </row>
    <row r="33" spans="1:44" x14ac:dyDescent="0.3">
      <c r="A33">
        <v>128.19146462486268</v>
      </c>
      <c r="B33">
        <v>1.5881489391727597</v>
      </c>
      <c r="E33">
        <v>9</v>
      </c>
      <c r="F33">
        <v>2.0274530549641891</v>
      </c>
      <c r="G33">
        <v>-0.20955095693429904</v>
      </c>
      <c r="R33">
        <v>0.27936360253824732</v>
      </c>
      <c r="S33">
        <f t="shared" si="2"/>
        <v>-0.11288424660851271</v>
      </c>
      <c r="T33">
        <f t="shared" si="2"/>
        <v>-0.20452018998444244</v>
      </c>
      <c r="U33">
        <f t="shared" si="2"/>
        <v>0.30293986734923584</v>
      </c>
      <c r="V33">
        <f t="shared" si="2"/>
        <v>0.28864970393131029</v>
      </c>
      <c r="W33">
        <f t="shared" si="2"/>
        <v>-0.33944687832707277</v>
      </c>
      <c r="AI33">
        <v>0.27936360253824732</v>
      </c>
      <c r="AL33">
        <v>-1.650353019147266E-2</v>
      </c>
      <c r="AM33">
        <f t="shared" si="3"/>
        <v>22</v>
      </c>
      <c r="AN33">
        <f t="shared" si="0"/>
        <v>0.53749999999999998</v>
      </c>
      <c r="AO33">
        <f t="shared" si="1"/>
        <v>9.4137414323536367E-2</v>
      </c>
      <c r="AQ33">
        <v>9.4137414323536367E-2</v>
      </c>
      <c r="AR33">
        <v>-1.650353019147266E-2</v>
      </c>
    </row>
    <row r="34" spans="1:44" x14ac:dyDescent="0.3">
      <c r="A34">
        <v>197.94016348929239</v>
      </c>
      <c r="B34">
        <v>2.7853215056425382</v>
      </c>
      <c r="E34">
        <v>10</v>
      </c>
      <c r="F34">
        <v>1.8880695435410246</v>
      </c>
      <c r="G34">
        <v>-5.0011550699333496E-2</v>
      </c>
      <c r="R34">
        <v>0.45495545349755706</v>
      </c>
      <c r="S34">
        <f t="shared" si="2"/>
        <v>0.27936360253824732</v>
      </c>
      <c r="T34">
        <f t="shared" si="2"/>
        <v>-0.11288424660851271</v>
      </c>
      <c r="U34">
        <f t="shared" si="2"/>
        <v>-0.20452018998444244</v>
      </c>
      <c r="V34">
        <f t="shared" si="2"/>
        <v>0.30293986734923584</v>
      </c>
      <c r="W34">
        <f t="shared" si="2"/>
        <v>0.28864970393131029</v>
      </c>
      <c r="AI34">
        <v>0.45495545349755706</v>
      </c>
      <c r="AL34">
        <v>-1.9648180072193711E-3</v>
      </c>
      <c r="AM34">
        <f t="shared" si="3"/>
        <v>23</v>
      </c>
      <c r="AN34">
        <f t="shared" si="0"/>
        <v>0.5625</v>
      </c>
      <c r="AO34">
        <f t="shared" si="1"/>
        <v>0.1573106846101707</v>
      </c>
      <c r="AQ34">
        <v>0.1573106846101707</v>
      </c>
      <c r="AR34">
        <v>-1.9648180072193711E-3</v>
      </c>
    </row>
    <row r="35" spans="1:44" x14ac:dyDescent="0.3">
      <c r="A35">
        <v>171.29240690351969</v>
      </c>
      <c r="B35">
        <v>2.1387977797590998</v>
      </c>
      <c r="E35">
        <v>11</v>
      </c>
      <c r="F35">
        <v>2.0551225582611323</v>
      </c>
      <c r="G35">
        <v>2.5166511746719245E-2</v>
      </c>
      <c r="R35">
        <v>-1.650353019147266E-2</v>
      </c>
      <c r="S35">
        <f t="shared" si="2"/>
        <v>0.45495545349755706</v>
      </c>
      <c r="T35">
        <f t="shared" si="2"/>
        <v>0.27936360253824732</v>
      </c>
      <c r="U35">
        <f t="shared" si="2"/>
        <v>-0.11288424660851271</v>
      </c>
      <c r="V35">
        <f t="shared" si="2"/>
        <v>-0.20452018998444244</v>
      </c>
      <c r="W35">
        <f t="shared" si="2"/>
        <v>0.30293986734923584</v>
      </c>
      <c r="AI35">
        <v>-1.650353019147266E-2</v>
      </c>
      <c r="AL35">
        <v>-9.2651337682569945E-4</v>
      </c>
      <c r="AM35">
        <f t="shared" si="3"/>
        <v>24</v>
      </c>
      <c r="AN35">
        <f t="shared" si="0"/>
        <v>0.58750000000000002</v>
      </c>
      <c r="AO35">
        <f t="shared" si="1"/>
        <v>0.22111871299757052</v>
      </c>
      <c r="AQ35">
        <v>0.22111871299757052</v>
      </c>
      <c r="AR35">
        <v>-9.2651337682569945E-4</v>
      </c>
    </row>
    <row r="36" spans="1:44" x14ac:dyDescent="0.3">
      <c r="A36">
        <v>184.99043136940531</v>
      </c>
      <c r="B36">
        <v>2.1338265380753949</v>
      </c>
      <c r="E36">
        <v>12</v>
      </c>
      <c r="F36">
        <v>2.4420275894839705</v>
      </c>
      <c r="G36">
        <v>0.52268769946420157</v>
      </c>
      <c r="R36">
        <v>2.3877681236653459E-2</v>
      </c>
      <c r="S36">
        <f t="shared" si="2"/>
        <v>-1.650353019147266E-2</v>
      </c>
      <c r="T36">
        <f t="shared" si="2"/>
        <v>0.45495545349755706</v>
      </c>
      <c r="U36">
        <f t="shared" si="2"/>
        <v>0.27936360253824732</v>
      </c>
      <c r="V36">
        <f t="shared" si="2"/>
        <v>-0.11288424660851271</v>
      </c>
      <c r="W36">
        <f t="shared" si="2"/>
        <v>-0.20452018998444244</v>
      </c>
      <c r="AI36">
        <v>2.3877681236653459E-2</v>
      </c>
      <c r="AL36">
        <v>2.3877681236653459E-2</v>
      </c>
      <c r="AM36">
        <f t="shared" si="3"/>
        <v>25</v>
      </c>
      <c r="AN36">
        <f t="shared" si="0"/>
        <v>0.61250000000000004</v>
      </c>
      <c r="AO36">
        <f t="shared" si="1"/>
        <v>0.28584087488116572</v>
      </c>
      <c r="AQ36">
        <v>0.28584087488116572</v>
      </c>
      <c r="AR36">
        <v>2.3877681236653459E-2</v>
      </c>
    </row>
    <row r="37" spans="1:44" x14ac:dyDescent="0.3">
      <c r="A37">
        <v>139.98273564256669</v>
      </c>
      <c r="B37">
        <v>2.2016734811817376</v>
      </c>
      <c r="E37">
        <v>13</v>
      </c>
      <c r="F37">
        <v>2.0470544232320274</v>
      </c>
      <c r="G37">
        <v>0.2074678935351506</v>
      </c>
      <c r="R37">
        <v>-0.14781436618252553</v>
      </c>
      <c r="S37">
        <f t="shared" si="2"/>
        <v>2.3877681236653459E-2</v>
      </c>
      <c r="T37">
        <f t="shared" si="2"/>
        <v>-1.650353019147266E-2</v>
      </c>
      <c r="U37">
        <f t="shared" si="2"/>
        <v>0.45495545349755706</v>
      </c>
      <c r="V37">
        <f t="shared" si="2"/>
        <v>0.27936360253824732</v>
      </c>
      <c r="W37">
        <f t="shared" si="2"/>
        <v>-0.11288424660851271</v>
      </c>
      <c r="AI37">
        <v>-0.14781436618252553</v>
      </c>
      <c r="AL37">
        <v>2.5166511746719245E-2</v>
      </c>
      <c r="AM37">
        <f t="shared" si="3"/>
        <v>26</v>
      </c>
      <c r="AN37">
        <f t="shared" si="0"/>
        <v>0.63749999999999996</v>
      </c>
      <c r="AO37">
        <f t="shared" si="1"/>
        <v>0.35178434493515615</v>
      </c>
      <c r="AQ37">
        <v>0.35178434493515615</v>
      </c>
      <c r="AR37">
        <v>2.5166511746719245E-2</v>
      </c>
    </row>
    <row r="38" spans="1:44" x14ac:dyDescent="0.3">
      <c r="A38">
        <v>170.06463760161301</v>
      </c>
      <c r="B38">
        <v>2.1246078587733654</v>
      </c>
      <c r="E38">
        <v>14</v>
      </c>
      <c r="F38">
        <v>1.9859799278216503</v>
      </c>
      <c r="G38">
        <v>0.3215965917849235</v>
      </c>
      <c r="R38">
        <v>-0.16595617894621162</v>
      </c>
      <c r="S38">
        <f t="shared" si="2"/>
        <v>-0.14781436618252553</v>
      </c>
      <c r="T38">
        <f t="shared" si="2"/>
        <v>2.3877681236653459E-2</v>
      </c>
      <c r="U38">
        <f t="shared" si="2"/>
        <v>-1.650353019147266E-2</v>
      </c>
      <c r="V38">
        <f t="shared" si="2"/>
        <v>0.45495545349755706</v>
      </c>
      <c r="W38">
        <f t="shared" si="2"/>
        <v>0.27936360253824732</v>
      </c>
      <c r="AI38">
        <v>-0.16595617894621162</v>
      </c>
      <c r="AL38">
        <v>0.12068720340248085</v>
      </c>
      <c r="AM38">
        <f t="shared" si="3"/>
        <v>27</v>
      </c>
      <c r="AN38">
        <f t="shared" si="0"/>
        <v>0.66249999999999998</v>
      </c>
      <c r="AO38">
        <f t="shared" si="1"/>
        <v>0.41929575304139605</v>
      </c>
      <c r="AQ38">
        <v>0.41929575304139605</v>
      </c>
      <c r="AR38">
        <v>0.12068720340248085</v>
      </c>
    </row>
    <row r="39" spans="1:44" x14ac:dyDescent="0.3">
      <c r="A39">
        <v>189.31363626791403</v>
      </c>
      <c r="B39">
        <v>2.2320613702080303</v>
      </c>
      <c r="E39">
        <v>15</v>
      </c>
      <c r="F39">
        <v>2.3820768384156397</v>
      </c>
      <c r="G39">
        <v>-8.2972554075238847E-2</v>
      </c>
      <c r="R39">
        <v>-0.35002506228932551</v>
      </c>
      <c r="S39">
        <f t="shared" si="2"/>
        <v>-0.16595617894621162</v>
      </c>
      <c r="T39">
        <f t="shared" si="2"/>
        <v>-0.14781436618252553</v>
      </c>
      <c r="U39">
        <f t="shared" si="2"/>
        <v>2.3877681236653459E-2</v>
      </c>
      <c r="V39">
        <f t="shared" si="2"/>
        <v>-1.650353019147266E-2</v>
      </c>
      <c r="W39">
        <f t="shared" si="2"/>
        <v>0.45495545349755706</v>
      </c>
      <c r="AI39">
        <v>-0.35002506228932551</v>
      </c>
      <c r="AL39">
        <v>0.20699113293593063</v>
      </c>
      <c r="AM39">
        <f t="shared" si="3"/>
        <v>28</v>
      </c>
      <c r="AN39">
        <f t="shared" si="0"/>
        <v>0.6875</v>
      </c>
      <c r="AO39">
        <f t="shared" si="1"/>
        <v>0.48877641111466941</v>
      </c>
      <c r="AQ39">
        <v>0.48877641111466941</v>
      </c>
      <c r="AR39">
        <v>0.20699113293593063</v>
      </c>
    </row>
    <row r="40" spans="1:44" x14ac:dyDescent="0.3">
      <c r="A40">
        <v>188.84420571332458</v>
      </c>
      <c r="B40">
        <v>1.9293118014788599</v>
      </c>
      <c r="E40">
        <v>16</v>
      </c>
      <c r="F40">
        <v>1.7759817004291167</v>
      </c>
      <c r="G40">
        <v>0.20699113293593063</v>
      </c>
      <c r="R40">
        <v>0.12068720340248085</v>
      </c>
      <c r="S40">
        <f t="shared" si="2"/>
        <v>-0.35002506228932551</v>
      </c>
      <c r="T40">
        <f t="shared" si="2"/>
        <v>-0.16595617894621162</v>
      </c>
      <c r="U40">
        <f t="shared" si="2"/>
        <v>-0.14781436618252553</v>
      </c>
      <c r="V40">
        <f t="shared" si="2"/>
        <v>2.3877681236653459E-2</v>
      </c>
      <c r="W40">
        <f t="shared" si="2"/>
        <v>-1.650353019147266E-2</v>
      </c>
      <c r="AI40">
        <v>0.12068720340248085</v>
      </c>
      <c r="AL40">
        <v>0.2074678935351506</v>
      </c>
      <c r="AM40">
        <f t="shared" si="3"/>
        <v>29</v>
      </c>
      <c r="AN40">
        <f t="shared" si="0"/>
        <v>0.71250000000000002</v>
      </c>
      <c r="AO40">
        <f t="shared" si="1"/>
        <v>0.5607030318750833</v>
      </c>
      <c r="AQ40">
        <v>0.5607030318750833</v>
      </c>
      <c r="AR40">
        <v>0.2074678935351506</v>
      </c>
    </row>
    <row r="41" spans="1:44" x14ac:dyDescent="0.3">
      <c r="A41">
        <v>130.63267537035736</v>
      </c>
      <c r="B41">
        <v>1.489792030747362</v>
      </c>
      <c r="E41">
        <v>17</v>
      </c>
      <c r="F41">
        <v>1.5695752616492049</v>
      </c>
      <c r="G41">
        <v>-0.33944687832707277</v>
      </c>
      <c r="R41">
        <v>-0.40028341764565645</v>
      </c>
      <c r="S41">
        <f t="shared" si="2"/>
        <v>0.12068720340248085</v>
      </c>
      <c r="T41">
        <f t="shared" si="2"/>
        <v>-0.35002506228932551</v>
      </c>
      <c r="U41">
        <f t="shared" si="2"/>
        <v>-0.16595617894621162</v>
      </c>
      <c r="V41">
        <f t="shared" si="2"/>
        <v>-0.14781436618252553</v>
      </c>
      <c r="W41">
        <f t="shared" si="2"/>
        <v>2.3877681236653459E-2</v>
      </c>
      <c r="AI41">
        <v>-0.40028341764565645</v>
      </c>
      <c r="AL41">
        <v>0.25226171012194043</v>
      </c>
      <c r="AM41">
        <f t="shared" si="3"/>
        <v>30</v>
      </c>
      <c r="AN41">
        <f t="shared" si="0"/>
        <v>0.73750000000000004</v>
      </c>
      <c r="AO41">
        <f t="shared" si="1"/>
        <v>0.63565701369758265</v>
      </c>
      <c r="AQ41">
        <v>0.63565701369758265</v>
      </c>
      <c r="AR41">
        <v>0.25226171012194043</v>
      </c>
    </row>
    <row r="42" spans="1:44" x14ac:dyDescent="0.3">
      <c r="E42">
        <v>18</v>
      </c>
      <c r="F42">
        <v>1.7469293074986811</v>
      </c>
      <c r="G42">
        <v>0.28864970393131029</v>
      </c>
      <c r="R42">
        <v>-0.21467122669940775</v>
      </c>
      <c r="S42">
        <f t="shared" si="2"/>
        <v>-0.40028341764565645</v>
      </c>
      <c r="T42">
        <f t="shared" si="2"/>
        <v>0.12068720340248085</v>
      </c>
      <c r="U42">
        <f t="shared" si="2"/>
        <v>-0.35002506228932551</v>
      </c>
      <c r="V42">
        <f t="shared" si="2"/>
        <v>-0.16595617894621162</v>
      </c>
      <c r="W42">
        <f t="shared" si="2"/>
        <v>-0.14781436618252553</v>
      </c>
      <c r="AI42">
        <v>-0.21467122669940775</v>
      </c>
      <c r="AL42">
        <v>0.27936360253824732</v>
      </c>
      <c r="AM42">
        <f t="shared" si="3"/>
        <v>31</v>
      </c>
      <c r="AN42">
        <f t="shared" si="0"/>
        <v>0.76249999999999996</v>
      </c>
      <c r="AO42">
        <f t="shared" si="1"/>
        <v>0.71436744028018784</v>
      </c>
      <c r="AQ42">
        <v>0.71436744028018784</v>
      </c>
      <c r="AR42">
        <v>0.27936360253824732</v>
      </c>
    </row>
    <row r="43" spans="1:44" x14ac:dyDescent="0.3">
      <c r="E43">
        <v>19</v>
      </c>
      <c r="F43">
        <v>1.5401358351926091</v>
      </c>
      <c r="G43">
        <v>0.30293986734923584</v>
      </c>
      <c r="R43">
        <v>-8.9886780611232897E-2</v>
      </c>
      <c r="S43">
        <f t="shared" si="2"/>
        <v>-0.21467122669940775</v>
      </c>
      <c r="T43">
        <f t="shared" si="2"/>
        <v>-0.40028341764565645</v>
      </c>
      <c r="U43">
        <f t="shared" si="2"/>
        <v>0.12068720340248085</v>
      </c>
      <c r="V43">
        <f t="shared" si="2"/>
        <v>-0.35002506228932551</v>
      </c>
      <c r="W43">
        <f t="shared" si="2"/>
        <v>-0.16595617894621162</v>
      </c>
      <c r="AI43">
        <v>-8.9886780611232897E-2</v>
      </c>
      <c r="AL43">
        <v>0.28864970393131029</v>
      </c>
      <c r="AM43">
        <f t="shared" si="3"/>
        <v>32</v>
      </c>
      <c r="AN43">
        <f t="shared" si="0"/>
        <v>0.78749999999999998</v>
      </c>
      <c r="AO43">
        <f t="shared" si="1"/>
        <v>0.79777684612523825</v>
      </c>
      <c r="AQ43">
        <v>0.79777684612523825</v>
      </c>
      <c r="AR43">
        <v>0.28864970393131029</v>
      </c>
    </row>
    <row r="44" spans="1:44" x14ac:dyDescent="0.3">
      <c r="E44">
        <v>20</v>
      </c>
      <c r="F44">
        <v>1.9861821895885732</v>
      </c>
      <c r="G44">
        <v>-0.20452018998444244</v>
      </c>
      <c r="R44">
        <v>0.36015183542938711</v>
      </c>
      <c r="S44">
        <f t="shared" si="2"/>
        <v>-8.9886780611232897E-2</v>
      </c>
      <c r="T44">
        <f t="shared" si="2"/>
        <v>-0.21467122669940775</v>
      </c>
      <c r="U44">
        <f t="shared" si="2"/>
        <v>-0.40028341764565645</v>
      </c>
      <c r="V44">
        <f t="shared" si="2"/>
        <v>0.12068720340248085</v>
      </c>
      <c r="W44">
        <f t="shared" si="2"/>
        <v>-0.35002506228932551</v>
      </c>
      <c r="AI44">
        <v>0.36015183542938711</v>
      </c>
      <c r="AL44">
        <v>0.30293986734923584</v>
      </c>
      <c r="AM44">
        <f t="shared" si="3"/>
        <v>33</v>
      </c>
      <c r="AN44">
        <f t="shared" si="0"/>
        <v>0.8125</v>
      </c>
      <c r="AO44">
        <f t="shared" si="1"/>
        <v>0.88714655901887607</v>
      </c>
      <c r="AQ44">
        <v>0.88714655901887607</v>
      </c>
      <c r="AR44">
        <v>0.30293986734923584</v>
      </c>
    </row>
    <row r="45" spans="1:44" x14ac:dyDescent="0.3">
      <c r="E45">
        <v>21</v>
      </c>
      <c r="F45">
        <v>1.8636920684514502</v>
      </c>
      <c r="G45">
        <v>-0.11288424660851271</v>
      </c>
      <c r="R45">
        <v>-9.2651337682569945E-4</v>
      </c>
      <c r="S45">
        <f t="shared" si="2"/>
        <v>0.36015183542938711</v>
      </c>
      <c r="T45">
        <f t="shared" si="2"/>
        <v>-8.9886780611232897E-2</v>
      </c>
      <c r="U45">
        <f t="shared" si="2"/>
        <v>-0.21467122669940775</v>
      </c>
      <c r="V45">
        <f t="shared" si="2"/>
        <v>-0.40028341764565645</v>
      </c>
      <c r="W45">
        <f t="shared" si="2"/>
        <v>0.12068720340248085</v>
      </c>
      <c r="AI45">
        <v>-9.2651337682569945E-4</v>
      </c>
      <c r="AL45">
        <v>0.3215965917849235</v>
      </c>
      <c r="AM45">
        <f t="shared" si="3"/>
        <v>34</v>
      </c>
      <c r="AN45">
        <f t="shared" si="0"/>
        <v>0.83750000000000002</v>
      </c>
      <c r="AO45">
        <f t="shared" si="1"/>
        <v>0.98423496044632541</v>
      </c>
      <c r="AQ45">
        <v>0.98423496044632541</v>
      </c>
      <c r="AR45">
        <v>0.3215965917849235</v>
      </c>
    </row>
    <row r="46" spans="1:44" x14ac:dyDescent="0.3">
      <c r="E46">
        <v>22</v>
      </c>
      <c r="F46">
        <v>1.5443301706230423</v>
      </c>
      <c r="G46">
        <v>0.27936360253824732</v>
      </c>
      <c r="R46">
        <v>-0.15262822170571777</v>
      </c>
      <c r="S46">
        <f t="shared" si="2"/>
        <v>-9.2651337682569945E-4</v>
      </c>
      <c r="T46">
        <f t="shared" si="2"/>
        <v>0.36015183542938711</v>
      </c>
      <c r="U46">
        <f t="shared" si="2"/>
        <v>-8.9886780611232897E-2</v>
      </c>
      <c r="V46">
        <f t="shared" si="2"/>
        <v>-0.21467122669940775</v>
      </c>
      <c r="W46">
        <f t="shared" si="2"/>
        <v>-0.40028341764565645</v>
      </c>
      <c r="AI46">
        <v>-0.15262822170571777</v>
      </c>
      <c r="AL46">
        <v>0.32581874019545332</v>
      </c>
      <c r="AM46">
        <f t="shared" si="3"/>
        <v>35</v>
      </c>
      <c r="AN46">
        <f t="shared" si="0"/>
        <v>0.86250000000000004</v>
      </c>
      <c r="AO46">
        <f t="shared" si="1"/>
        <v>1.0916203674341685</v>
      </c>
      <c r="AQ46">
        <v>1.0916203674341685</v>
      </c>
      <c r="AR46">
        <v>0.32581874019545332</v>
      </c>
    </row>
    <row r="47" spans="1:44" x14ac:dyDescent="0.3">
      <c r="E47">
        <v>23</v>
      </c>
      <c r="F47">
        <v>1.9337462949834172</v>
      </c>
      <c r="G47">
        <v>0.45495545349755706</v>
      </c>
      <c r="R47">
        <v>0.39733205190829124</v>
      </c>
      <c r="S47">
        <f t="shared" si="2"/>
        <v>-0.15262822170571777</v>
      </c>
      <c r="T47">
        <f t="shared" si="2"/>
        <v>-9.2651337682569945E-4</v>
      </c>
      <c r="U47">
        <f t="shared" si="2"/>
        <v>0.36015183542938711</v>
      </c>
      <c r="V47">
        <f t="shared" si="2"/>
        <v>-8.9886780611232897E-2</v>
      </c>
      <c r="W47">
        <f t="shared" si="2"/>
        <v>-0.21467122669940775</v>
      </c>
      <c r="AI47">
        <v>0.39733205190829124</v>
      </c>
      <c r="AL47">
        <v>0.36015183542938711</v>
      </c>
      <c r="AM47">
        <f t="shared" si="3"/>
        <v>36</v>
      </c>
      <c r="AN47">
        <f t="shared" si="0"/>
        <v>0.88749999999999996</v>
      </c>
      <c r="AO47">
        <f t="shared" si="1"/>
        <v>1.213339622488518</v>
      </c>
      <c r="AQ47">
        <v>1.213339622488518</v>
      </c>
      <c r="AR47">
        <v>0.36015183542938711</v>
      </c>
    </row>
    <row r="48" spans="1:44" x14ac:dyDescent="0.3">
      <c r="E48">
        <v>24</v>
      </c>
      <c r="F48">
        <v>1.4801477181131497</v>
      </c>
      <c r="G48">
        <v>-1.650353019147266E-2</v>
      </c>
      <c r="R48">
        <v>-1.9648180072193711E-3</v>
      </c>
      <c r="S48">
        <f t="shared" si="2"/>
        <v>0.39733205190829124</v>
      </c>
      <c r="T48">
        <f t="shared" si="2"/>
        <v>-0.15262822170571777</v>
      </c>
      <c r="U48">
        <f t="shared" si="2"/>
        <v>-9.2651337682569945E-4</v>
      </c>
      <c r="V48">
        <f t="shared" si="2"/>
        <v>0.36015183542938711</v>
      </c>
      <c r="W48">
        <f t="shared" si="2"/>
        <v>-8.9886780611232897E-2</v>
      </c>
      <c r="AI48">
        <v>-1.9648180072193711E-3</v>
      </c>
      <c r="AL48">
        <v>0.39733205190829124</v>
      </c>
      <c r="AM48">
        <f t="shared" si="3"/>
        <v>37</v>
      </c>
      <c r="AN48">
        <f t="shared" si="0"/>
        <v>0.91249999999999998</v>
      </c>
      <c r="AO48">
        <f t="shared" si="1"/>
        <v>1.3563117453352478</v>
      </c>
      <c r="AQ48">
        <v>1.3563117453352478</v>
      </c>
      <c r="AR48">
        <v>0.39733205190829124</v>
      </c>
    </row>
    <row r="49" spans="5:44" x14ac:dyDescent="0.3">
      <c r="E49">
        <v>25</v>
      </c>
      <c r="F49">
        <v>2.4349298408197164</v>
      </c>
      <c r="G49">
        <v>2.3877681236653459E-2</v>
      </c>
      <c r="R49">
        <v>-0.10070268575960561</v>
      </c>
      <c r="S49">
        <f t="shared" si="2"/>
        <v>-1.9648180072193711E-3</v>
      </c>
      <c r="T49">
        <f t="shared" si="2"/>
        <v>0.39733205190829124</v>
      </c>
      <c r="U49">
        <f t="shared" si="2"/>
        <v>-0.15262822170571777</v>
      </c>
      <c r="V49">
        <f t="shared" si="2"/>
        <v>-9.2651337682569945E-4</v>
      </c>
      <c r="W49">
        <f t="shared" si="2"/>
        <v>0.36015183542938711</v>
      </c>
      <c r="AI49">
        <v>-0.10070268575960561</v>
      </c>
      <c r="AL49">
        <v>0.45495545349755706</v>
      </c>
      <c r="AM49">
        <f t="shared" si="3"/>
        <v>38</v>
      </c>
      <c r="AN49">
        <f t="shared" si="0"/>
        <v>0.9375</v>
      </c>
      <c r="AO49">
        <f t="shared" si="1"/>
        <v>1.5341205443525465</v>
      </c>
      <c r="AQ49">
        <v>1.5341205443525465</v>
      </c>
      <c r="AR49">
        <v>0.45495545349755706</v>
      </c>
    </row>
    <row r="50" spans="5:44" x14ac:dyDescent="0.3">
      <c r="E50">
        <v>26</v>
      </c>
      <c r="F50">
        <v>2.2599810830641669</v>
      </c>
      <c r="G50">
        <v>-0.14781436618252553</v>
      </c>
      <c r="R50">
        <v>-0.39842380936488508</v>
      </c>
      <c r="S50">
        <f t="shared" si="2"/>
        <v>-0.10070268575960561</v>
      </c>
      <c r="T50">
        <f t="shared" si="2"/>
        <v>-1.9648180072193711E-3</v>
      </c>
      <c r="U50">
        <f t="shared" si="2"/>
        <v>0.39733205190829124</v>
      </c>
      <c r="V50">
        <f t="shared" si="2"/>
        <v>-0.15262822170571777</v>
      </c>
      <c r="W50">
        <f t="shared" si="2"/>
        <v>-9.2651337682569945E-4</v>
      </c>
      <c r="AI50">
        <v>-0.39842380936488508</v>
      </c>
      <c r="AL50">
        <v>0.49735141001865135</v>
      </c>
      <c r="AM50">
        <f t="shared" si="3"/>
        <v>39</v>
      </c>
      <c r="AN50">
        <f t="shared" si="0"/>
        <v>0.96250000000000002</v>
      </c>
      <c r="AO50">
        <f t="shared" si="1"/>
        <v>1.7804643416920258</v>
      </c>
      <c r="AQ50">
        <v>1.7804643416920258</v>
      </c>
      <c r="AR50">
        <v>0.49735141001865135</v>
      </c>
    </row>
    <row r="51" spans="5:44" ht="15" thickBot="1" x14ac:dyDescent="0.35">
      <c r="E51">
        <v>27</v>
      </c>
      <c r="F51">
        <v>1.4145695928858766</v>
      </c>
      <c r="G51">
        <v>-0.16595617894621162</v>
      </c>
      <c r="R51" s="11">
        <v>-0.21439344462786658</v>
      </c>
      <c r="S51" s="11">
        <f t="shared" si="2"/>
        <v>-0.39842380936488508</v>
      </c>
      <c r="T51" s="11">
        <f t="shared" si="2"/>
        <v>-0.10070268575960561</v>
      </c>
      <c r="U51" s="11">
        <f t="shared" si="2"/>
        <v>-1.9648180072193711E-3</v>
      </c>
      <c r="V51" s="11">
        <f t="shared" si="2"/>
        <v>0.39733205190829124</v>
      </c>
      <c r="W51" s="11">
        <f t="shared" si="2"/>
        <v>-0.15262822170571777</v>
      </c>
      <c r="AI51" s="11">
        <v>-0.21439344462786658</v>
      </c>
      <c r="AL51" s="11">
        <v>0.52268769946420157</v>
      </c>
      <c r="AM51">
        <f t="shared" si="3"/>
        <v>40</v>
      </c>
      <c r="AN51">
        <f t="shared" si="0"/>
        <v>0.98750000000000004</v>
      </c>
      <c r="AO51">
        <f t="shared" si="1"/>
        <v>2.2414027276049464</v>
      </c>
      <c r="AQ51">
        <v>2.2414027276049464</v>
      </c>
      <c r="AR51" s="11">
        <v>0.52268769946420157</v>
      </c>
    </row>
    <row r="52" spans="5:44" x14ac:dyDescent="0.3">
      <c r="E52">
        <v>28</v>
      </c>
      <c r="F52">
        <v>1.9775699662200565</v>
      </c>
      <c r="G52">
        <v>-0.35002506228932551</v>
      </c>
    </row>
    <row r="53" spans="5:44" x14ac:dyDescent="0.3">
      <c r="E53">
        <v>29</v>
      </c>
      <c r="F53">
        <v>2.2578609217028633</v>
      </c>
      <c r="G53">
        <v>0.12068720340248085</v>
      </c>
    </row>
    <row r="54" spans="5:44" x14ac:dyDescent="0.3">
      <c r="E54">
        <v>30</v>
      </c>
      <c r="F54">
        <v>2.0311851589298238</v>
      </c>
      <c r="G54">
        <v>-0.40028341764565645</v>
      </c>
    </row>
    <row r="55" spans="5:44" x14ac:dyDescent="0.3">
      <c r="E55">
        <v>31</v>
      </c>
      <c r="F55">
        <v>2.1478789509992331</v>
      </c>
      <c r="G55">
        <v>-0.21467122669940775</v>
      </c>
    </row>
    <row r="56" spans="5:44" x14ac:dyDescent="0.3">
      <c r="E56">
        <v>32</v>
      </c>
      <c r="F56">
        <v>1.6780357197839926</v>
      </c>
      <c r="G56">
        <v>-8.9886780611232897E-2</v>
      </c>
    </row>
    <row r="57" spans="5:44" x14ac:dyDescent="0.3">
      <c r="E57">
        <v>33</v>
      </c>
      <c r="F57">
        <v>2.4251696702131511</v>
      </c>
      <c r="G57">
        <v>0.36015183542938711</v>
      </c>
    </row>
    <row r="58" spans="5:44" x14ac:dyDescent="0.3">
      <c r="E58">
        <v>34</v>
      </c>
      <c r="F58">
        <v>2.1397242931359255</v>
      </c>
      <c r="G58">
        <v>-9.2651337682569945E-4</v>
      </c>
    </row>
    <row r="59" spans="5:44" x14ac:dyDescent="0.3">
      <c r="E59">
        <v>35</v>
      </c>
      <c r="F59">
        <v>2.2864547597811127</v>
      </c>
      <c r="G59">
        <v>-0.15262822170571777</v>
      </c>
    </row>
    <row r="60" spans="5:44" x14ac:dyDescent="0.3">
      <c r="E60">
        <v>36</v>
      </c>
      <c r="F60">
        <v>1.8043414292734463</v>
      </c>
      <c r="G60">
        <v>0.39733205190829124</v>
      </c>
    </row>
    <row r="61" spans="5:44" x14ac:dyDescent="0.3">
      <c r="E61">
        <v>37</v>
      </c>
      <c r="F61">
        <v>2.1265726767805848</v>
      </c>
      <c r="G61">
        <v>-1.9648180072193711E-3</v>
      </c>
    </row>
    <row r="62" spans="5:44" x14ac:dyDescent="0.3">
      <c r="E62">
        <v>38</v>
      </c>
      <c r="F62">
        <v>2.3327640559676359</v>
      </c>
      <c r="G62">
        <v>-0.10070268575960561</v>
      </c>
    </row>
    <row r="63" spans="5:44" x14ac:dyDescent="0.3">
      <c r="E63">
        <v>39</v>
      </c>
      <c r="F63">
        <v>2.327735610843745</v>
      </c>
      <c r="G63">
        <v>-0.39842380936488508</v>
      </c>
    </row>
    <row r="64" spans="5:44" ht="15" thickBot="1" x14ac:dyDescent="0.35">
      <c r="E64" s="11">
        <v>40</v>
      </c>
      <c r="F64" s="11">
        <v>1.7041854753752286</v>
      </c>
      <c r="G64" s="11">
        <v>-0.21439344462786658</v>
      </c>
    </row>
  </sheetData>
  <sortState xmlns:xlrd2="http://schemas.microsoft.com/office/spreadsheetml/2017/richdata2" ref="AL12:AO51">
    <sortCondition ref="AL11:AL5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basic_descriptives</vt:lpstr>
      <vt:lpstr>Kolmogorov-Smirnoff test</vt:lpstr>
      <vt:lpstr>Kolmogorov-Smirnoff test2</vt:lpstr>
      <vt:lpstr>qqplot</vt:lpstr>
      <vt:lpstr>Chi_Squared</vt:lpstr>
      <vt:lpstr>T-test</vt:lpstr>
      <vt:lpstr>Paired_T-test</vt:lpstr>
      <vt:lpstr>Mann-Whitney</vt:lpstr>
      <vt:lpstr>Correlation</vt:lpstr>
      <vt:lpstr>Correlation_2</vt:lpstr>
      <vt:lpstr>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</dc:creator>
  <cp:lastModifiedBy>Theodore</cp:lastModifiedBy>
  <dcterms:created xsi:type="dcterms:W3CDTF">2023-02-21T18:58:32Z</dcterms:created>
  <dcterms:modified xsi:type="dcterms:W3CDTF">2023-05-02T10:02:31Z</dcterms:modified>
</cp:coreProperties>
</file>