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82FA8DE-E187-4087-8BD1-3A754FDCA4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ΚΟΣΤΟΣ ΚΥΚΛΟΥ ΖΩΗΣ" sheetId="1" r:id="rId1"/>
    <sheet name="ΑΝΑΛΥΣΗ ΩΦΕΛΕΙΩΝ ΚΟΣΤΟΥΣ" sheetId="3" r:id="rId2"/>
    <sheet name="ΠΙΘΑΝΟΤΙΚΗ ΑΝΑΛΥΣΗ MONTE CARLO" sheetId="4" r:id="rId3"/>
    <sheet name="ΑΠΟΤΕΛΕΣΜΑΤΑ MONTE CARL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4" l="1"/>
  <c r="D12" i="4" s="1"/>
  <c r="E6" i="4"/>
  <c r="D6" i="4" s="1"/>
  <c r="H28" i="4" l="1"/>
  <c r="H39" i="4" s="1"/>
  <c r="D25" i="4"/>
  <c r="D26" i="4" s="1"/>
  <c r="D24" i="4"/>
  <c r="D22" i="4"/>
  <c r="C22" i="4"/>
  <c r="D21" i="4"/>
  <c r="D20" i="4"/>
  <c r="C39" i="4" s="1"/>
  <c r="D39" i="4" s="1"/>
  <c r="C20" i="4"/>
  <c r="C34" i="4" s="1"/>
  <c r="D19" i="4"/>
  <c r="C19" i="4"/>
  <c r="C16" i="4"/>
  <c r="N15" i="4"/>
  <c r="J15" i="4"/>
  <c r="L14" i="4"/>
  <c r="L13" i="4"/>
  <c r="C13" i="4"/>
  <c r="L12" i="4"/>
  <c r="C12" i="4"/>
  <c r="C25" i="4" s="1"/>
  <c r="C26" i="4" s="1"/>
  <c r="P10" i="1"/>
  <c r="K10" i="1"/>
  <c r="J10" i="1"/>
  <c r="I10" i="1"/>
  <c r="H10" i="1"/>
  <c r="P18" i="1"/>
  <c r="K18" i="1"/>
  <c r="J18" i="1"/>
  <c r="I18" i="1"/>
  <c r="H18" i="1"/>
  <c r="G21" i="1"/>
  <c r="C33" i="4" l="1"/>
  <c r="D23" i="4"/>
  <c r="D27" i="4" s="1"/>
  <c r="D28" i="4" s="1"/>
  <c r="D38" i="4"/>
  <c r="D40" i="4" s="1"/>
  <c r="C24" i="4"/>
  <c r="C32" i="4" s="1"/>
  <c r="C21" i="4"/>
  <c r="C23" i="4" s="1"/>
  <c r="H15" i="3"/>
  <c r="L15" i="3"/>
  <c r="J14" i="3"/>
  <c r="J13" i="3"/>
  <c r="J12" i="3"/>
  <c r="F28" i="1"/>
  <c r="C38" i="4" l="1"/>
  <c r="C40" i="4" s="1"/>
  <c r="C27" i="4"/>
  <c r="C28" i="4" s="1"/>
  <c r="C31" i="4"/>
  <c r="C35" i="4" s="1"/>
  <c r="F28" i="3"/>
  <c r="F39" i="3" s="1"/>
  <c r="D28" i="1"/>
  <c r="C23" i="1"/>
  <c r="C19" i="1"/>
  <c r="C16" i="3"/>
  <c r="C13" i="3"/>
  <c r="C12" i="3"/>
  <c r="C16" i="1"/>
  <c r="C13" i="1"/>
  <c r="C12" i="1"/>
  <c r="C44" i="4" l="1"/>
  <c r="D35" i="4"/>
  <c r="C42" i="4"/>
  <c r="C28" i="1"/>
  <c r="D25" i="3"/>
  <c r="D26" i="3" s="1"/>
  <c r="C25" i="3"/>
  <c r="C26" i="3" s="1"/>
  <c r="D24" i="3"/>
  <c r="C24" i="3"/>
  <c r="D22" i="3"/>
  <c r="C22" i="3"/>
  <c r="D21" i="3"/>
  <c r="C21" i="3"/>
  <c r="D20" i="3"/>
  <c r="C20" i="3"/>
  <c r="C34" i="3" s="1"/>
  <c r="D19" i="3"/>
  <c r="C19" i="3"/>
  <c r="D25" i="1"/>
  <c r="D26" i="1" s="1"/>
  <c r="C25" i="1"/>
  <c r="C26" i="1" s="1"/>
  <c r="D24" i="1"/>
  <c r="C24" i="1"/>
  <c r="D22" i="1"/>
  <c r="C22" i="1"/>
  <c r="D21" i="1"/>
  <c r="C21" i="1"/>
  <c r="D20" i="1"/>
  <c r="C20" i="1"/>
  <c r="D19" i="1"/>
  <c r="D44" i="4" l="1"/>
  <c r="D42" i="4"/>
  <c r="D23" i="3"/>
  <c r="D27" i="3" s="1"/>
  <c r="D28" i="3" s="1"/>
  <c r="D23" i="1"/>
  <c r="D27" i="1" s="1"/>
  <c r="C27" i="1"/>
  <c r="C23" i="3"/>
  <c r="C39" i="3"/>
  <c r="D39" i="3" s="1"/>
  <c r="D38" i="3"/>
  <c r="C38" i="3" s="1"/>
  <c r="C32" i="3"/>
  <c r="C33" i="3"/>
  <c r="C31" i="3" l="1"/>
  <c r="C35" i="3" s="1"/>
  <c r="D35" i="3" s="1"/>
  <c r="C27" i="3"/>
  <c r="C28" i="3" s="1"/>
  <c r="D40" i="3"/>
  <c r="C40" i="3"/>
  <c r="C44" i="3" l="1"/>
  <c r="C42" i="3"/>
  <c r="D44" i="3" l="1"/>
  <c r="D42" i="3"/>
</calcChain>
</file>

<file path=xl/sharedStrings.xml><?xml version="1.0" encoding="utf-8"?>
<sst xmlns="http://schemas.openxmlformats.org/spreadsheetml/2006/main" count="216" uniqueCount="95">
  <si>
    <t>Μήκος (km)</t>
  </si>
  <si>
    <t>Λειτουργικό Κόστος Οχήματος (€/km)</t>
  </si>
  <si>
    <t>Μέση Ημερήσια Κυκλοφορία (οχήματα/ημέρα)</t>
  </si>
  <si>
    <t>Μέση Πληρότητα Οχημάτων (επιβάτες/όχημα)</t>
  </si>
  <si>
    <t>Αξία Χρόνου (€/ώρα)</t>
  </si>
  <si>
    <t>ΥΠΑΡΧΟΥΣΑ ΟΔΟΣ</t>
  </si>
  <si>
    <t>ΝΕΑ ΠΕΡΙΦΕΡΕΙΑΚΗ ΟΔΟΣ</t>
  </si>
  <si>
    <t>ΠΑΡΑΔΟΧΕΣ</t>
  </si>
  <si>
    <t>ΥΠΟΛΟΓΙΣΜΟΣ ΜΕΓΕΘΩΝ ΑΝΑΛΥΣΗΣ</t>
  </si>
  <si>
    <t>Μέσος Αριθμός Επιβατών ανά Ημέρα (επιβ/ημέρα)</t>
  </si>
  <si>
    <t>Μέσος Χρόνος Διαδρομής (ώρες)</t>
  </si>
  <si>
    <t>Αριθμός Ατυχημάτων (ατυχήματα/έτος)</t>
  </si>
  <si>
    <r>
      <t>Συνολικό Ετήσιο Κόστος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€/έτος)</t>
    </r>
  </si>
  <si>
    <r>
      <t>Παρούσα Αξία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</si>
  <si>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t>13 = 1 x 2</t>
  </si>
  <si>
    <t>14 = 1 x 3</t>
  </si>
  <si>
    <t>15 = 8 x 9</t>
  </si>
  <si>
    <t>16 = 1 / 4</t>
  </si>
  <si>
    <t>17 = 15 x 16 x 10 x 365 / 1000</t>
  </si>
  <si>
    <t>18 = 8 x 1 x 5 x 365 / 1000</t>
  </si>
  <si>
    <t>20 = 19 x 7 / 1000</t>
  </si>
  <si>
    <t>21 = 14 + 17 + 18 + 20</t>
  </si>
  <si>
    <t>23 = Δ(17)</t>
  </si>
  <si>
    <t>24 = Δ(18)</t>
  </si>
  <si>
    <t>25 = Δ(20)</t>
  </si>
  <si>
    <t>26 = 14</t>
  </si>
  <si>
    <t>27 = 23 + 24 + 25 + 26</t>
  </si>
  <si>
    <t>ΥΠΟΛΟΓΙΣΜΟΣ ΚΟΣΤΟΥΣ (ΜΕ ΤΟ ΕΡΓΟ)</t>
  </si>
  <si>
    <t>ΕΤΗΣΙΩΣ</t>
  </si>
  <si>
    <r>
      <t>Κόστος Κατασκευής (10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3 </t>
    </r>
    <r>
      <rPr>
        <b/>
        <sz val="11"/>
        <color theme="1"/>
        <rFont val="Calibri"/>
        <family val="2"/>
        <charset val="161"/>
      </rPr>
      <t>€/km)</t>
    </r>
  </si>
  <si>
    <r>
      <t>Κόστος Συντήρησης (10</t>
    </r>
    <r>
      <rPr>
        <b/>
        <vertAlign val="superscript"/>
        <sz val="11"/>
        <color theme="1"/>
        <rFont val="Calibri"/>
        <family val="2"/>
        <charset val="161"/>
        <scheme val="minor"/>
      </rPr>
      <t xml:space="preserve">3 </t>
    </r>
    <r>
      <rPr>
        <b/>
        <sz val="11"/>
        <color theme="1"/>
        <rFont val="Calibri"/>
        <family val="2"/>
        <charset val="161"/>
        <scheme val="minor"/>
      </rPr>
      <t>€/km/έτος)</t>
    </r>
  </si>
  <si>
    <r>
      <t>Ρυθμός Ατυχημάτων (ατυχήματα/10</t>
    </r>
    <r>
      <rPr>
        <b/>
        <vertAlign val="superscript"/>
        <sz val="11"/>
        <color theme="1"/>
        <rFont val="Calibri"/>
        <family val="2"/>
        <charset val="161"/>
        <scheme val="minor"/>
      </rPr>
      <t>6</t>
    </r>
    <r>
      <rPr>
        <b/>
        <sz val="11"/>
        <color theme="1"/>
        <rFont val="Calibri"/>
        <family val="2"/>
        <charset val="161"/>
        <scheme val="minor"/>
      </rPr>
      <t xml:space="preserve"> οχημ.km)</t>
    </r>
  </si>
  <si>
    <r>
      <t>Μέσο Κόστος Ατυχήματος (</t>
    </r>
    <r>
      <rPr>
        <b/>
        <sz val="11"/>
        <color theme="1"/>
        <rFont val="Calibri"/>
        <family val="2"/>
        <charset val="161"/>
      </rPr>
      <t>€/ατύχημα)</t>
    </r>
  </si>
  <si>
    <r>
      <t>Κόστος Κατασκευής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</si>
  <si>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r>
      <t>Κόστος Συντήρησης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€/έτος)</t>
    </r>
  </si>
  <si>
    <r>
      <t>Κόστος Χρόνου Διαδρομής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€/έτος)</t>
    </r>
  </si>
  <si>
    <r>
      <t>Λειτουργικό Κόστος Οχημάτων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€/έτος)</t>
    </r>
  </si>
  <si>
    <r>
      <t>Κόστος Ατυχημάτων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€/έτος)</t>
    </r>
  </si>
  <si>
    <r>
      <t>Μείωση Κόστους Χρόνου Διαδρομής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</si>
  <si>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r>
      <t>Μείωση Λειτουργικού Κόστους Οχημάτων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</si>
  <si>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r>
      <t>Μείωση Κόστους Ατυχημάτων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</si>
  <si>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r>
      <t>Αποφυγή Κόστους Συντήρησης Υπάρχουσας Οδού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</si>
  <si>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t>ΠΑΡΟΥΣΑ ΑΞΙΑ (t=0)</t>
  </si>
  <si>
    <r>
      <t>Κόστος Συντήρησης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</si>
  <si>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r>
      <t>C = Συνολικό Κόστος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</si>
  <si>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t>Επιλέγεται η κατασκευή της νέας περιφερειακής οδού έναντι της διατήρησης σε λειτουργία της υπάρχουσας οδού (μικρότερη παρούσα αξία κόστους κύκλου ζωής)</t>
  </si>
  <si>
    <t>Μέση Ταχύτητα Κίνησης (km/ώρα)</t>
  </si>
  <si>
    <t>Επιθυμητός Κοινωνικός Ρυθμός Απόδοσης i (%)</t>
  </si>
  <si>
    <t>Περίοδος Ανάλυσης T (έτη)</t>
  </si>
  <si>
    <r>
      <t xml:space="preserve">ΟΙΚΟΝΟΜΙΚΗ ΜΕΛΕΤΗ ΣΚΟΠΙΜΟΤΗΤΑΣ ΚΑΤΑΣΚΕΥΗΣ ΝΕΑΣ ΠΕΡΙΦΕΡΕΙΑΚΗΣ ΟΔΟΥ - </t>
    </r>
    <r>
      <rPr>
        <b/>
        <sz val="11"/>
        <color rgb="FFC00000"/>
        <rFont val="Calibri"/>
        <family val="2"/>
        <charset val="161"/>
        <scheme val="minor"/>
      </rPr>
      <t>ΚΟΣΤΟΣ ΚΥΚΛΟΥ ΖΩΗΣ</t>
    </r>
  </si>
  <si>
    <t>Επιλέγεται η κατασκευή της νέας περιφερειακής οδού έναντι της διατήρησης σε λειτουργία της υπάρχουσας οδού (λόγος ωφελειών/κόστους μεγαλύτερος της μονάδος)</t>
  </si>
  <si>
    <r>
      <t xml:space="preserve">ΟΙΚΟΝΟΜΙΚΗ ΜΕΛΕΤΗ ΣΚΟΠΙΜΟΤΗΤΑΣ ΚΑΤΑΣΚΕΥΗΣ ΝΕΑΣ ΠΕΡΙΦΕΡΕΙΑΚΗΣ ΟΔΟΥ - </t>
    </r>
    <r>
      <rPr>
        <b/>
        <sz val="11"/>
        <color rgb="FFC00000"/>
        <rFont val="Calibri"/>
        <family val="2"/>
        <charset val="161"/>
        <scheme val="minor"/>
      </rPr>
      <t>ΑΝΑΛΥΣΗ ΩΦΕΛΕΙΩΝ/ΚΟΣΤΟΥΣ</t>
    </r>
  </si>
  <si>
    <t>ΥΠΟΛΟΓΙΣΜΟΣ ΩΦΕΛΕΙΩΝ (ΜΕ ΤΟ ΕΡΓΟ)</t>
  </si>
  <si>
    <r>
      <t>B = Συνολικές Ωφέλειες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</t>
    </r>
  </si>
  <si>
    <t xml:space="preserve">ΥΠΟΛΟΓΙΣΜΟΣ ΛΟΓΟΥ ΩΦΕΛΕΙΩΝ/ΚΟΣΤΟΥΣ (B/C) = </t>
  </si>
  <si>
    <r>
      <t>ΥΠΟΛΟΓΙΣΜΟΣ ΚΑΘΑΡΩΝ ΩΦΕΛΕΙΩΝ (10</t>
    </r>
    <r>
      <rPr>
        <b/>
        <vertAlign val="superscript"/>
        <sz val="11"/>
        <color theme="1"/>
        <rFont val="Calibri"/>
        <family val="2"/>
        <charset val="161"/>
        <scheme val="minor"/>
      </rPr>
      <t>3</t>
    </r>
    <r>
      <rPr>
        <b/>
        <sz val="11"/>
        <color theme="1"/>
        <rFont val="Calibri"/>
        <family val="2"/>
        <charset val="161"/>
        <scheme val="minor"/>
      </rPr>
      <t xml:space="preserve"> €) (B-C) = </t>
    </r>
  </si>
  <si>
    <t>22 = 13 + 21*(P/A,5%,50)</t>
  </si>
  <si>
    <t>(P/A,5%,50)</t>
  </si>
  <si>
    <t>(A/P,5%,50)</t>
  </si>
  <si>
    <t>19 = (6/1000000) x 8 x 1 x 365</t>
  </si>
  <si>
    <t>(P/A,i%,N) =</t>
  </si>
  <si>
    <r>
      <t>[(1+i)</t>
    </r>
    <r>
      <rPr>
        <vertAlign val="superscript"/>
        <sz val="11"/>
        <color theme="1"/>
        <rFont val="Calibri"/>
        <family val="2"/>
        <charset val="161"/>
        <scheme val="minor"/>
      </rPr>
      <t>N</t>
    </r>
    <r>
      <rPr>
        <sz val="11"/>
        <color theme="1"/>
        <rFont val="Calibri"/>
        <family val="2"/>
        <charset val="161"/>
        <scheme val="minor"/>
      </rPr>
      <t>-1]/[i*(1+i)</t>
    </r>
    <r>
      <rPr>
        <vertAlign val="superscript"/>
        <sz val="11"/>
        <color theme="1"/>
        <rFont val="Calibri"/>
        <family val="2"/>
        <charset val="161"/>
        <scheme val="minor"/>
      </rPr>
      <t>N</t>
    </r>
    <r>
      <rPr>
        <sz val="11"/>
        <color theme="1"/>
        <rFont val="Calibri"/>
        <family val="2"/>
        <charset val="161"/>
        <scheme val="minor"/>
      </rPr>
      <t>]</t>
    </r>
  </si>
  <si>
    <t>1o Σενάριο</t>
  </si>
  <si>
    <t>Β/C</t>
  </si>
  <si>
    <t>2o Σενάριο</t>
  </si>
  <si>
    <t>3o Σενάριο</t>
  </si>
  <si>
    <t>(A/P,5%,50) = 1/(P/A,5%,50)</t>
  </si>
  <si>
    <t>Χρηματοροή Κόστους Υπάρχουσας Οδού:</t>
  </si>
  <si>
    <t>Χρηματοροή Κόστους Νέας Περιφερειακής Οδού:</t>
  </si>
  <si>
    <t>ΕΝΔΕΙΚΤΙΚΗ ΑΝΑΛΥΣΗ ΣΕΝΑΡΙΩΝ</t>
  </si>
  <si>
    <t>α/α</t>
  </si>
  <si>
    <t>p*(B/C)</t>
  </si>
  <si>
    <t>Σύνολο =</t>
  </si>
  <si>
    <t>(Μέση Προσδοκώμενη Τιμή B/C)</t>
  </si>
  <si>
    <t>Πιθανότητα Εμφάνισης p (%)</t>
  </si>
  <si>
    <t>Ημερήσια Κυκλοφορία (οχημ.)</t>
  </si>
  <si>
    <t>(ως τιμές)</t>
  </si>
  <si>
    <t>SIM #</t>
  </si>
  <si>
    <t>B/C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</si>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</sst>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000"/>
    <numFmt numFmtId="166" formatCode="0.00000"/>
  </numFmts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sz val="11"/>
      <color rgb="FFC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2" xfId="0" applyBorder="1"/>
    <xf numFmtId="2" fontId="0" fillId="0" borderId="2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4" xfId="0" applyFont="1" applyBorder="1" applyAlignment="1">
      <alignment horizontal="right"/>
    </xf>
    <xf numFmtId="1" fontId="0" fillId="0" borderId="4" xfId="0" applyNumberFormat="1" applyBorder="1"/>
    <xf numFmtId="0" fontId="1" fillId="3" borderId="8" xfId="0" applyFont="1" applyFill="1" applyBorder="1" applyAlignment="1">
      <alignment horizontal="right"/>
    </xf>
    <xf numFmtId="1" fontId="4" fillId="3" borderId="8" xfId="0" applyNumberFormat="1" applyFont="1" applyFill="1" applyBorder="1"/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164" fontId="3" fillId="2" borderId="1" xfId="0" applyNumberFormat="1" applyFont="1" applyFill="1" applyBorder="1"/>
    <xf numFmtId="164" fontId="3" fillId="2" borderId="11" xfId="0" applyNumberFormat="1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9" fontId="1" fillId="5" borderId="5" xfId="0" applyNumberFormat="1" applyFont="1" applyFill="1" applyBorder="1"/>
    <xf numFmtId="9" fontId="1" fillId="5" borderId="3" xfId="0" applyNumberFormat="1" applyFont="1" applyFill="1" applyBorder="1"/>
    <xf numFmtId="0" fontId="1" fillId="6" borderId="9" xfId="0" applyFont="1" applyFill="1" applyBorder="1" applyAlignment="1">
      <alignment horizontal="right"/>
    </xf>
    <xf numFmtId="1" fontId="1" fillId="6" borderId="9" xfId="0" applyNumberFormat="1" applyFont="1" applyFill="1" applyBorder="1"/>
    <xf numFmtId="0" fontId="1" fillId="6" borderId="8" xfId="0" applyFont="1" applyFill="1" applyBorder="1" applyAlignment="1">
      <alignment horizontal="right"/>
    </xf>
    <xf numFmtId="1" fontId="4" fillId="6" borderId="8" xfId="0" applyNumberFormat="1" applyFont="1" applyFill="1" applyBorder="1"/>
    <xf numFmtId="0" fontId="1" fillId="5" borderId="9" xfId="0" applyFont="1" applyFill="1" applyBorder="1" applyAlignment="1">
      <alignment horizontal="right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5" borderId="9" xfId="0" applyFont="1" applyFill="1" applyBorder="1" applyAlignment="1">
      <alignment horizontal="right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right" vertical="center"/>
    </xf>
    <xf numFmtId="9" fontId="1" fillId="5" borderId="5" xfId="0" applyNumberFormat="1" applyFont="1" applyFill="1" applyBorder="1" applyAlignment="1">
      <alignment vertical="center"/>
    </xf>
    <xf numFmtId="9" fontId="1" fillId="5" borderId="3" xfId="0" applyNumberFormat="1" applyFont="1" applyFill="1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1" fontId="3" fillId="2" borderId="5" xfId="0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" fillId="2" borderId="5" xfId="0" applyFont="1" applyFill="1" applyBorder="1" applyAlignment="1">
      <alignment horizontal="right"/>
    </xf>
    <xf numFmtId="1" fontId="4" fillId="2" borderId="5" xfId="0" applyNumberFormat="1" applyFont="1" applyFill="1" applyBorder="1"/>
    <xf numFmtId="0" fontId="1" fillId="4" borderId="0" xfId="0" applyFont="1" applyFill="1" applyAlignment="1">
      <alignment horizontal="center"/>
    </xf>
    <xf numFmtId="9" fontId="0" fillId="0" borderId="0" xfId="0" applyNumberFormat="1"/>
    <xf numFmtId="165" fontId="0" fillId="0" borderId="0" xfId="0" applyNumberFormat="1"/>
    <xf numFmtId="0" fontId="1" fillId="3" borderId="4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" fontId="0" fillId="3" borderId="4" xfId="0" applyNumberFormat="1" applyFill="1" applyBorder="1" applyAlignment="1">
      <alignment vertical="center"/>
    </xf>
    <xf numFmtId="1" fontId="0" fillId="3" borderId="2" xfId="0" applyNumberForma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1" fontId="1" fillId="3" borderId="9" xfId="0" applyNumberFormat="1" applyFont="1" applyFill="1" applyBorder="1" applyAlignment="1">
      <alignment vertical="center"/>
    </xf>
    <xf numFmtId="1" fontId="1" fillId="3" borderId="10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24" xfId="0" applyBorder="1" applyAlignment="1">
      <alignment horizontal="center"/>
    </xf>
    <xf numFmtId="0" fontId="0" fillId="0" borderId="24" xfId="0" applyBorder="1"/>
    <xf numFmtId="9" fontId="0" fillId="0" borderId="24" xfId="0" applyNumberFormat="1" applyBorder="1"/>
    <xf numFmtId="165" fontId="0" fillId="0" borderId="24" xfId="0" applyNumberFormat="1" applyBorder="1"/>
    <xf numFmtId="166" fontId="0" fillId="0" borderId="0" xfId="0" applyNumberFormat="1"/>
    <xf numFmtId="166" fontId="0" fillId="0" borderId="24" xfId="0" applyNumberFormat="1" applyBorder="1"/>
    <xf numFmtId="2" fontId="0" fillId="2" borderId="0" xfId="0" applyNumberFormat="1" applyFill="1"/>
    <xf numFmtId="0" fontId="1" fillId="7" borderId="4" xfId="0" applyFont="1" applyFill="1" applyBorder="1" applyAlignment="1">
      <alignment horizontal="right"/>
    </xf>
    <xf numFmtId="0" fontId="0" fillId="7" borderId="4" xfId="0" applyFill="1" applyBorder="1"/>
    <xf numFmtId="0" fontId="0" fillId="7" borderId="2" xfId="0" applyFill="1" applyBorder="1"/>
    <xf numFmtId="2" fontId="0" fillId="0" borderId="0" xfId="0" applyNumberFormat="1"/>
    <xf numFmtId="0" fontId="0" fillId="0" borderId="15" xfId="0" applyBorder="1"/>
    <xf numFmtId="0" fontId="8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Continuous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'ΑΠΟΤΕΛΕΣΜΑΤΑ MONTE CARLO'!$H$3:$H$12</c:f>
              <c:strCache>
                <c:ptCount val="10"/>
                <c:pt idx="0">
                  <c:v>0,538138415</c:v>
                </c:pt>
                <c:pt idx="1">
                  <c:v>0,65244422</c:v>
                </c:pt>
                <c:pt idx="2">
                  <c:v>0,766750026</c:v>
                </c:pt>
                <c:pt idx="3">
                  <c:v>0,881055831</c:v>
                </c:pt>
                <c:pt idx="4">
                  <c:v>0,995361637</c:v>
                </c:pt>
                <c:pt idx="5">
                  <c:v>1,109667442</c:v>
                </c:pt>
                <c:pt idx="6">
                  <c:v>1,223973248</c:v>
                </c:pt>
                <c:pt idx="7">
                  <c:v>1,338279053</c:v>
                </c:pt>
                <c:pt idx="8">
                  <c:v>1,452584859</c:v>
                </c:pt>
                <c:pt idx="9">
                  <c:v>More</c:v>
                </c:pt>
              </c:strCache>
            </c:strRef>
          </c:cat>
          <c:val>
            <c:numRef>
              <c:f>'ΑΠΟΤΕΛΕΣΜΑΤΑ MONTE CARLO'!$I$3:$I$12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24</c:v>
                </c:pt>
                <c:pt idx="6">
                  <c:v>17</c:v>
                </c:pt>
                <c:pt idx="7">
                  <c:v>13</c:v>
                </c:pt>
                <c:pt idx="8">
                  <c:v>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4-4CDA-8A03-5A7CA937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067248"/>
        <c:axId val="1047073072"/>
      </c:barChart>
      <c:catAx>
        <c:axId val="104706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Bin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7073072"/>
        <c:crosses val="autoZero"/>
        <c:auto val="1"/>
        <c:lblAlgn val="ctr"/>
        <c:lblOffset val="100"/>
        <c:noMultiLvlLbl val="0"/>
      </c:catAx>
      <c:valAx>
        <c:axId val="104707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4706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432954</xdr:colOff>
      <xdr:row>23</xdr:row>
      <xdr:rowOff>129886</xdr:rowOff>
    </xdr:from>
    <xdr:to>
      <xdr:col>6</xdr:col>
      <xdr:colOff>536864</xdr:colOff>
      <xdr:row>25</xdr:row>
      <xdr:rowOff>173183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9E9571A2-9591-46FB-B832-79F22DC9E78A}"/>
            </a:ext>
          </a:extLst>
        </xdr:cNvPr>
        <xdr:cNvCxnSpPr/>
      </xdr:nvCxnSpPr>
      <xdr:spPr>
        <a:xfrm flipV="1">
          <a:off x="9334499" y="5056909"/>
          <a:ext cx="952501" cy="476251"/>
        </a:xfrm>
        <a:prstGeom prst="curvedConnector3">
          <a:avLst>
            <a:gd name="adj1" fmla="val -8182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31</xdr:row>
      <xdr:rowOff>85726</xdr:rowOff>
    </xdr:from>
    <xdr:to>
      <xdr:col>6</xdr:col>
      <xdr:colOff>552450</xdr:colOff>
      <xdr:row>36</xdr:row>
      <xdr:rowOff>133352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5517B318-8204-4712-AC1A-9694AF74BE5D}"/>
            </a:ext>
          </a:extLst>
        </xdr:cNvPr>
        <xdr:cNvCxnSpPr/>
      </xdr:nvCxnSpPr>
      <xdr:spPr>
        <a:xfrm rot="5400000" flipH="1" flipV="1">
          <a:off x="9586912" y="6815139"/>
          <a:ext cx="1123951" cy="96202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31</xdr:row>
      <xdr:rowOff>85726</xdr:rowOff>
    </xdr:from>
    <xdr:to>
      <xdr:col>8</xdr:col>
      <xdr:colOff>552450</xdr:colOff>
      <xdr:row>36</xdr:row>
      <xdr:rowOff>133352</xdr:rowOff>
    </xdr:to>
    <xdr:cxnSp macro="">
      <xdr:nvCxnSpPr>
        <xdr:cNvPr id="2" name="Connector: Curved 1">
          <a:extLst>
            <a:ext uri="{FF2B5EF4-FFF2-40B4-BE49-F238E27FC236}">
              <a16:creationId xmlns:a16="http://schemas.microsoft.com/office/drawing/2014/main" id="{C958E038-B9F9-4E6F-9C1C-7A4B6183F729}"/>
            </a:ext>
          </a:extLst>
        </xdr:cNvPr>
        <xdr:cNvCxnSpPr/>
      </xdr:nvCxnSpPr>
      <xdr:spPr>
        <a:xfrm rot="5400000" flipH="1" flipV="1">
          <a:off x="9586912" y="6815139"/>
          <a:ext cx="1123951" cy="96202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4</xdr:row>
      <xdr:rowOff>33337</xdr:rowOff>
    </xdr:from>
    <xdr:to>
      <xdr:col>17</xdr:col>
      <xdr:colOff>371474</xdr:colOff>
      <xdr:row>19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E7D795-84FB-45B7-858E-8EB1D71DD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zoomScaleNormal="100" workbookViewId="0">
      <selection activeCell="M28" sqref="M28"/>
    </sheetView>
  </sheetViews>
  <sheetFormatPr defaultColWidth="9.109375" defaultRowHeight="14.4" x14ac:dyDescent="0.3"/>
  <cols>
    <col min="1" max="1" width="26.33203125" style="29" bestFit="1" customWidth="1"/>
    <col min="2" max="2" width="48.5546875" style="29" customWidth="1"/>
    <col min="3" max="4" width="24.88671875" style="29" customWidth="1"/>
    <col min="5" max="5" width="9.109375" style="29"/>
    <col min="6" max="6" width="12.6640625" style="29" customWidth="1"/>
    <col min="7" max="7" width="10.33203125" style="29" customWidth="1"/>
    <col min="8" max="16384" width="9.109375" style="29"/>
  </cols>
  <sheetData>
    <row r="1" spans="1:16" ht="15" thickBot="1" x14ac:dyDescent="0.35"/>
    <row r="2" spans="1:16" ht="20.25" customHeight="1" thickTop="1" thickBot="1" x14ac:dyDescent="0.35">
      <c r="B2" s="88" t="s">
        <v>49</v>
      </c>
      <c r="C2" s="89"/>
      <c r="D2" s="90"/>
    </row>
    <row r="3" spans="1:16" ht="15.6" thickTop="1" thickBot="1" x14ac:dyDescent="0.35"/>
    <row r="4" spans="1:16" x14ac:dyDescent="0.3">
      <c r="A4" s="28"/>
      <c r="B4" s="30" t="s">
        <v>7</v>
      </c>
      <c r="C4" s="30" t="s">
        <v>5</v>
      </c>
      <c r="D4" s="31" t="s">
        <v>6</v>
      </c>
      <c r="G4" s="92" t="s">
        <v>67</v>
      </c>
      <c r="H4" s="92"/>
      <c r="I4" s="92"/>
      <c r="J4" s="92"/>
      <c r="K4" s="92"/>
    </row>
    <row r="5" spans="1:16" ht="17.25" customHeight="1" x14ac:dyDescent="0.3">
      <c r="A5" s="28">
        <v>1</v>
      </c>
      <c r="B5" s="32" t="s">
        <v>0</v>
      </c>
      <c r="C5" s="33">
        <v>70</v>
      </c>
      <c r="D5" s="34">
        <v>60</v>
      </c>
    </row>
    <row r="6" spans="1:16" ht="17.25" customHeight="1" thickBot="1" x14ac:dyDescent="0.35">
      <c r="A6" s="28">
        <v>2</v>
      </c>
      <c r="B6" s="32" t="s">
        <v>29</v>
      </c>
      <c r="C6" s="33">
        <v>0</v>
      </c>
      <c r="D6" s="34">
        <v>7000</v>
      </c>
      <c r="F6" s="29">
        <v>0</v>
      </c>
      <c r="G6" s="65">
        <v>1</v>
      </c>
      <c r="H6" s="65">
        <v>2</v>
      </c>
      <c r="I6" s="65">
        <v>3</v>
      </c>
      <c r="J6" s="65">
        <v>4</v>
      </c>
      <c r="K6" s="65"/>
      <c r="L6" s="66"/>
      <c r="M6" s="65"/>
      <c r="N6" s="65"/>
      <c r="O6" s="65">
        <v>50</v>
      </c>
    </row>
    <row r="7" spans="1:16" ht="17.25" customHeight="1" x14ac:dyDescent="0.3">
      <c r="A7" s="28">
        <v>3</v>
      </c>
      <c r="B7" s="32" t="s">
        <v>30</v>
      </c>
      <c r="C7" s="33">
        <v>20</v>
      </c>
      <c r="D7" s="34">
        <v>15</v>
      </c>
      <c r="G7" s="67"/>
      <c r="H7" s="68"/>
      <c r="I7" s="68"/>
      <c r="J7" s="68"/>
      <c r="O7" s="67"/>
    </row>
    <row r="8" spans="1:16" ht="17.25" customHeight="1" x14ac:dyDescent="0.3">
      <c r="A8" s="28">
        <v>4</v>
      </c>
      <c r="B8" s="32" t="s">
        <v>46</v>
      </c>
      <c r="C8" s="33">
        <v>60</v>
      </c>
      <c r="D8" s="34">
        <v>100</v>
      </c>
      <c r="G8" s="69"/>
      <c r="H8" s="70"/>
      <c r="I8" s="70"/>
      <c r="J8" s="70"/>
      <c r="O8" s="69"/>
    </row>
    <row r="9" spans="1:16" ht="17.25" customHeight="1" x14ac:dyDescent="0.3">
      <c r="A9" s="28">
        <v>5</v>
      </c>
      <c r="B9" s="32" t="s">
        <v>1</v>
      </c>
      <c r="C9" s="35">
        <v>0.3</v>
      </c>
      <c r="D9" s="34">
        <v>0.25</v>
      </c>
      <c r="H9" s="70"/>
      <c r="I9" s="70"/>
      <c r="J9" s="70"/>
      <c r="O9" s="69"/>
    </row>
    <row r="10" spans="1:16" ht="17.25" customHeight="1" x14ac:dyDescent="0.3">
      <c r="A10" s="28">
        <v>6</v>
      </c>
      <c r="B10" s="32" t="s">
        <v>31</v>
      </c>
      <c r="C10" s="35">
        <v>1.2</v>
      </c>
      <c r="D10" s="36">
        <v>0.3</v>
      </c>
      <c r="H10" s="71">
        <f>C27</f>
        <v>66501.399999999994</v>
      </c>
      <c r="I10" s="71">
        <f>H10</f>
        <v>66501.399999999994</v>
      </c>
      <c r="J10" s="71">
        <f>H10</f>
        <v>66501.399999999994</v>
      </c>
      <c r="K10" s="71">
        <f>H10</f>
        <v>66501.399999999994</v>
      </c>
      <c r="P10" s="71">
        <f>K10</f>
        <v>66501.399999999994</v>
      </c>
    </row>
    <row r="11" spans="1:16" ht="17.25" customHeight="1" x14ac:dyDescent="0.3">
      <c r="A11" s="28">
        <v>7</v>
      </c>
      <c r="B11" s="32" t="s">
        <v>32</v>
      </c>
      <c r="C11" s="33">
        <v>8000</v>
      </c>
      <c r="D11" s="34">
        <v>12000</v>
      </c>
    </row>
    <row r="12" spans="1:16" ht="17.25" customHeight="1" x14ac:dyDescent="0.3">
      <c r="A12" s="28">
        <v>8</v>
      </c>
      <c r="B12" s="32" t="s">
        <v>2</v>
      </c>
      <c r="C12" s="33">
        <f>D12</f>
        <v>5000</v>
      </c>
      <c r="D12" s="34">
        <v>5000</v>
      </c>
    </row>
    <row r="13" spans="1:16" ht="17.25" customHeight="1" x14ac:dyDescent="0.3">
      <c r="A13" s="28">
        <v>9</v>
      </c>
      <c r="B13" s="32" t="s">
        <v>3</v>
      </c>
      <c r="C13" s="33">
        <f>D13</f>
        <v>1.5</v>
      </c>
      <c r="D13" s="34">
        <v>1.5</v>
      </c>
      <c r="G13" s="92" t="s">
        <v>68</v>
      </c>
      <c r="H13" s="92"/>
      <c r="I13" s="92"/>
      <c r="J13" s="92"/>
      <c r="K13" s="92"/>
    </row>
    <row r="14" spans="1:16" ht="17.25" customHeight="1" x14ac:dyDescent="0.3">
      <c r="A14" s="28">
        <v>10</v>
      </c>
      <c r="B14" s="32" t="s">
        <v>4</v>
      </c>
      <c r="C14" s="33">
        <v>8</v>
      </c>
      <c r="D14" s="34">
        <v>8</v>
      </c>
    </row>
    <row r="15" spans="1:16" ht="17.25" customHeight="1" thickBot="1" x14ac:dyDescent="0.35">
      <c r="A15" s="28">
        <v>11</v>
      </c>
      <c r="B15" s="37" t="s">
        <v>48</v>
      </c>
      <c r="C15" s="38">
        <v>50</v>
      </c>
      <c r="D15" s="39">
        <v>50</v>
      </c>
      <c r="F15" s="29">
        <v>0</v>
      </c>
      <c r="G15" s="65">
        <v>1</v>
      </c>
      <c r="H15" s="65">
        <v>2</v>
      </c>
      <c r="I15" s="65">
        <v>3</v>
      </c>
      <c r="J15" s="65">
        <v>4</v>
      </c>
      <c r="K15" s="65"/>
      <c r="L15" s="66"/>
      <c r="M15" s="65"/>
      <c r="N15" s="65"/>
      <c r="O15" s="65">
        <v>50</v>
      </c>
    </row>
    <row r="16" spans="1:16" ht="17.25" customHeight="1" thickBot="1" x14ac:dyDescent="0.35">
      <c r="A16" s="28">
        <v>12</v>
      </c>
      <c r="B16" s="40" t="s">
        <v>47</v>
      </c>
      <c r="C16" s="41">
        <f>D16</f>
        <v>0.05</v>
      </c>
      <c r="D16" s="42">
        <v>0.05</v>
      </c>
      <c r="F16" s="69"/>
      <c r="G16" s="68"/>
      <c r="H16" s="68"/>
      <c r="I16" s="68"/>
      <c r="J16" s="68"/>
      <c r="O16" s="67"/>
    </row>
    <row r="17" spans="1:16" ht="15" thickBot="1" x14ac:dyDescent="0.35">
      <c r="A17" s="28"/>
      <c r="F17" s="69"/>
      <c r="G17" s="70"/>
      <c r="H17" s="70"/>
      <c r="I17" s="70"/>
      <c r="J17" s="70"/>
      <c r="O17" s="69"/>
    </row>
    <row r="18" spans="1:16" x14ac:dyDescent="0.3">
      <c r="A18" s="28"/>
      <c r="B18" s="30" t="s">
        <v>8</v>
      </c>
      <c r="C18" s="30" t="s">
        <v>5</v>
      </c>
      <c r="D18" s="31" t="s">
        <v>6</v>
      </c>
      <c r="F18" s="69"/>
      <c r="H18" s="71">
        <f>D27</f>
        <v>41809.199999999997</v>
      </c>
      <c r="I18" s="71">
        <f>D27</f>
        <v>41809.199999999997</v>
      </c>
      <c r="J18" s="71">
        <f>D27</f>
        <v>41809.199999999997</v>
      </c>
      <c r="K18" s="71">
        <f>D27</f>
        <v>41809.199999999997</v>
      </c>
      <c r="P18" s="71">
        <f>D27</f>
        <v>41809.199999999997</v>
      </c>
    </row>
    <row r="19" spans="1:16" ht="16.2" x14ac:dyDescent="0.3">
      <c r="A19" s="28" t="s">
        <v>14</v>
      </c>
      <c r="B19" s="32" t="s">
        <v>33</v>
      </c>
      <c r="C19" s="33">
        <f>C5*C6</f>
        <v>0</v>
      </c>
      <c r="D19" s="34">
        <f>D5*D6</f>
        <v>420000</v>
      </c>
      <c r="F19" s="69"/>
    </row>
    <row r="20" spans="1:16" ht="16.2" x14ac:dyDescent="0.3">
      <c r="A20" s="28" t="s">
        <v>15</v>
      </c>
      <c r="B20" s="57" t="s">
        <v>34</v>
      </c>
      <c r="C20" s="58">
        <f>C5*C7</f>
        <v>1400</v>
      </c>
      <c r="D20" s="59">
        <f>D5*D7</f>
        <v>900</v>
      </c>
      <c r="F20" s="69"/>
    </row>
    <row r="21" spans="1:16" ht="17.25" customHeight="1" x14ac:dyDescent="0.3">
      <c r="A21" s="28" t="s">
        <v>16</v>
      </c>
      <c r="B21" s="32" t="s">
        <v>9</v>
      </c>
      <c r="C21" s="33">
        <f>C12*C13</f>
        <v>7500</v>
      </c>
      <c r="D21" s="34">
        <f>D12*D13</f>
        <v>7500</v>
      </c>
      <c r="G21" s="72">
        <f>D19</f>
        <v>420000</v>
      </c>
    </row>
    <row r="22" spans="1:16" ht="17.25" customHeight="1" x14ac:dyDescent="0.3">
      <c r="A22" s="28" t="s">
        <v>17</v>
      </c>
      <c r="B22" s="32" t="s">
        <v>10</v>
      </c>
      <c r="C22" s="35">
        <f>C5/C8</f>
        <v>1.1666666666666667</v>
      </c>
      <c r="D22" s="36">
        <f>D5/D8</f>
        <v>0.6</v>
      </c>
    </row>
    <row r="23" spans="1:16" ht="16.2" x14ac:dyDescent="0.3">
      <c r="A23" s="28" t="s">
        <v>18</v>
      </c>
      <c r="B23" s="57" t="s">
        <v>35</v>
      </c>
      <c r="C23" s="58">
        <f>C21*C22*C14*365/1000</f>
        <v>25550</v>
      </c>
      <c r="D23" s="59">
        <f>D21*D22*D14*365/1000</f>
        <v>13140</v>
      </c>
    </row>
    <row r="24" spans="1:16" ht="16.2" x14ac:dyDescent="0.3">
      <c r="A24" s="28" t="s">
        <v>19</v>
      </c>
      <c r="B24" s="57" t="s">
        <v>36</v>
      </c>
      <c r="C24" s="58">
        <f>C12*C5*C9*365/1000</f>
        <v>38325</v>
      </c>
      <c r="D24" s="59">
        <f>D12*D5*D9*365/1000</f>
        <v>27375</v>
      </c>
      <c r="H24" s="51" t="s">
        <v>60</v>
      </c>
      <c r="I24" s="29" t="s">
        <v>61</v>
      </c>
    </row>
    <row r="25" spans="1:16" ht="17.25" customHeight="1" x14ac:dyDescent="0.3">
      <c r="A25" s="28" t="s">
        <v>59</v>
      </c>
      <c r="B25" s="32" t="s">
        <v>11</v>
      </c>
      <c r="C25" s="43">
        <f>C10/1000000*C12*C5*365</f>
        <v>153.29999999999998</v>
      </c>
      <c r="D25" s="44">
        <f>D10/1000000*D12*D5*365</f>
        <v>32.85</v>
      </c>
    </row>
    <row r="26" spans="1:16" ht="17.25" customHeight="1" x14ac:dyDescent="0.3">
      <c r="A26" s="28" t="s">
        <v>20</v>
      </c>
      <c r="B26" s="57" t="s">
        <v>37</v>
      </c>
      <c r="C26" s="60">
        <f>C25*C11/1000</f>
        <v>1226.3999999999999</v>
      </c>
      <c r="D26" s="61">
        <f>D25*D11/1000</f>
        <v>394.2</v>
      </c>
    </row>
    <row r="27" spans="1:16" ht="16.2" x14ac:dyDescent="0.3">
      <c r="A27" s="28" t="s">
        <v>21</v>
      </c>
      <c r="B27" s="62" t="s">
        <v>12</v>
      </c>
      <c r="C27" s="63">
        <f>C20+C23+C24+C26</f>
        <v>66501.399999999994</v>
      </c>
      <c r="D27" s="64">
        <f>D20+D23+D24+D26</f>
        <v>41809.199999999997</v>
      </c>
      <c r="F27" s="48" t="s">
        <v>57</v>
      </c>
    </row>
    <row r="28" spans="1:16" ht="17.25" customHeight="1" thickBot="1" x14ac:dyDescent="0.35">
      <c r="A28" s="28" t="s">
        <v>56</v>
      </c>
      <c r="B28" s="45" t="s">
        <v>13</v>
      </c>
      <c r="C28" s="49">
        <f>C19+C27*F28</f>
        <v>1214044.6014223783</v>
      </c>
      <c r="D28" s="50">
        <f>D19+D27*F28</f>
        <v>1183265.6387653267</v>
      </c>
      <c r="F28" s="48">
        <f>(((1+D16)^D15)-1)/(D16*(1+D16)^D15)</f>
        <v>18.255925460552387</v>
      </c>
    </row>
    <row r="30" spans="1:16" x14ac:dyDescent="0.3">
      <c r="A30" s="91" t="s">
        <v>45</v>
      </c>
      <c r="B30" s="91"/>
      <c r="C30" s="91"/>
      <c r="D30" s="91"/>
      <c r="E30" s="91"/>
      <c r="F30" s="91"/>
      <c r="G30" s="46"/>
      <c r="H30" s="46"/>
      <c r="I30" s="47"/>
    </row>
  </sheetData>
  <mergeCells count="4">
    <mergeCell ref="B2:D2"/>
    <mergeCell ref="A30:F30"/>
    <mergeCell ref="G4:K4"/>
    <mergeCell ref="G13:K13"/>
  </mergeCells>
  <pageMargins left="0.7" right="0.7" top="0.75" bottom="0.75" header="0.3" footer="0.3"/>
  <pageSetup paperSize="9" scale="91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topLeftCell="A27" zoomScaleNormal="100" workbookViewId="0">
      <selection activeCell="B2" sqref="B2:D2"/>
    </sheetView>
  </sheetViews>
  <sheetFormatPr defaultRowHeight="14.4" x14ac:dyDescent="0.3"/>
  <cols>
    <col min="1" max="1" width="26.33203125" bestFit="1" customWidth="1"/>
    <col min="2" max="2" width="54.33203125" customWidth="1"/>
    <col min="3" max="3" width="24.88671875" customWidth="1"/>
    <col min="4" max="4" width="24.5546875" customWidth="1"/>
    <col min="6" max="6" width="12" bestFit="1" customWidth="1"/>
    <col min="7" max="7" width="28.5546875" bestFit="1" customWidth="1"/>
    <col min="8" max="8" width="27.109375" bestFit="1" customWidth="1"/>
    <col min="9" max="10" width="10.6640625" customWidth="1"/>
    <col min="12" max="12" width="10.6640625" customWidth="1"/>
  </cols>
  <sheetData>
    <row r="1" spans="1:13" ht="15" thickBot="1" x14ac:dyDescent="0.35"/>
    <row r="2" spans="1:13" ht="20.25" customHeight="1" thickTop="1" thickBot="1" x14ac:dyDescent="0.35">
      <c r="B2" s="88" t="s">
        <v>51</v>
      </c>
      <c r="C2" s="89"/>
      <c r="D2" s="90"/>
    </row>
    <row r="3" spans="1:13" ht="15.6" thickTop="1" thickBot="1" x14ac:dyDescent="0.35"/>
    <row r="4" spans="1:13" x14ac:dyDescent="0.3">
      <c r="B4" s="11" t="s">
        <v>7</v>
      </c>
      <c r="C4" s="11" t="s">
        <v>5</v>
      </c>
      <c r="D4" s="12" t="s">
        <v>6</v>
      </c>
    </row>
    <row r="5" spans="1:13" x14ac:dyDescent="0.3">
      <c r="A5" s="28">
        <v>1</v>
      </c>
      <c r="B5" s="7" t="s">
        <v>0</v>
      </c>
      <c r="C5" s="5">
        <v>70</v>
      </c>
      <c r="D5" s="3">
        <v>60</v>
      </c>
    </row>
    <row r="6" spans="1:13" ht="16.2" x14ac:dyDescent="0.3">
      <c r="A6" s="28">
        <v>2</v>
      </c>
      <c r="B6" s="7" t="s">
        <v>29</v>
      </c>
      <c r="C6" s="5">
        <v>0</v>
      </c>
      <c r="D6" s="3">
        <v>7000</v>
      </c>
    </row>
    <row r="7" spans="1:13" ht="16.2" x14ac:dyDescent="0.3">
      <c r="A7" s="28">
        <v>3</v>
      </c>
      <c r="B7" s="7" t="s">
        <v>30</v>
      </c>
      <c r="C7" s="5">
        <v>20</v>
      </c>
      <c r="D7" s="3">
        <v>15</v>
      </c>
    </row>
    <row r="8" spans="1:13" ht="17.25" customHeight="1" x14ac:dyDescent="0.3">
      <c r="A8" s="28">
        <v>4</v>
      </c>
      <c r="B8" s="7" t="s">
        <v>46</v>
      </c>
      <c r="C8" s="5">
        <v>60</v>
      </c>
      <c r="D8" s="3">
        <v>100</v>
      </c>
    </row>
    <row r="9" spans="1:13" ht="17.25" customHeight="1" x14ac:dyDescent="0.3">
      <c r="A9" s="28">
        <v>5</v>
      </c>
      <c r="B9" s="7" t="s">
        <v>1</v>
      </c>
      <c r="C9" s="6">
        <v>0.3</v>
      </c>
      <c r="D9" s="3">
        <v>0.25</v>
      </c>
    </row>
    <row r="10" spans="1:13" ht="17.25" customHeight="1" x14ac:dyDescent="0.3">
      <c r="A10" s="28">
        <v>6</v>
      </c>
      <c r="B10" s="7" t="s">
        <v>31</v>
      </c>
      <c r="C10" s="6">
        <v>1.2</v>
      </c>
      <c r="D10" s="4">
        <v>0.3</v>
      </c>
      <c r="F10" s="94" t="s">
        <v>69</v>
      </c>
      <c r="G10" s="95"/>
      <c r="H10" s="95"/>
      <c r="I10" s="95"/>
      <c r="J10" s="95"/>
      <c r="K10" s="95"/>
      <c r="L10" s="96"/>
    </row>
    <row r="11" spans="1:13" ht="17.25" customHeight="1" x14ac:dyDescent="0.3">
      <c r="A11" s="28">
        <v>7</v>
      </c>
      <c r="B11" s="7" t="s">
        <v>32</v>
      </c>
      <c r="C11" s="5">
        <v>8000</v>
      </c>
      <c r="D11" s="3">
        <v>12000</v>
      </c>
      <c r="F11" s="54" t="s">
        <v>70</v>
      </c>
      <c r="G11" s="54" t="s">
        <v>75</v>
      </c>
      <c r="H11" s="54" t="s">
        <v>74</v>
      </c>
      <c r="I11" s="54" t="s">
        <v>63</v>
      </c>
      <c r="J11" s="54" t="s">
        <v>71</v>
      </c>
      <c r="L11" s="54" t="s">
        <v>76</v>
      </c>
    </row>
    <row r="12" spans="1:13" ht="17.25" customHeight="1" x14ac:dyDescent="0.3">
      <c r="A12" s="28">
        <v>8</v>
      </c>
      <c r="B12" s="7" t="s">
        <v>2</v>
      </c>
      <c r="C12" s="5">
        <f>D12</f>
        <v>5000</v>
      </c>
      <c r="D12" s="3">
        <v>5000</v>
      </c>
      <c r="F12" s="1" t="s">
        <v>62</v>
      </c>
      <c r="G12">
        <v>5000</v>
      </c>
      <c r="H12" s="55">
        <v>0.5</v>
      </c>
      <c r="I12" s="56">
        <v>1.0705243433734513</v>
      </c>
      <c r="J12" s="78">
        <f>I12*H12</f>
        <v>0.53526217168672563</v>
      </c>
      <c r="L12" s="78">
        <v>0.53526217168672563</v>
      </c>
    </row>
    <row r="13" spans="1:13" ht="17.25" customHeight="1" x14ac:dyDescent="0.3">
      <c r="A13" s="28">
        <v>9</v>
      </c>
      <c r="B13" s="7" t="s">
        <v>3</v>
      </c>
      <c r="C13" s="5">
        <f>D13</f>
        <v>1.5</v>
      </c>
      <c r="D13" s="3">
        <v>1.5</v>
      </c>
      <c r="F13" s="1" t="s">
        <v>64</v>
      </c>
      <c r="G13">
        <v>7000</v>
      </c>
      <c r="H13" s="55">
        <v>0.2</v>
      </c>
      <c r="I13" s="56">
        <v>1.4753092234503375</v>
      </c>
      <c r="J13" s="78">
        <f>I13*H13</f>
        <v>0.29506184469006752</v>
      </c>
      <c r="L13" s="78">
        <v>0.29506184469006752</v>
      </c>
    </row>
    <row r="14" spans="1:13" ht="17.25" customHeight="1" x14ac:dyDescent="0.3">
      <c r="A14" s="28">
        <v>10</v>
      </c>
      <c r="B14" s="7" t="s">
        <v>4</v>
      </c>
      <c r="C14" s="5">
        <v>8</v>
      </c>
      <c r="D14" s="3">
        <v>8</v>
      </c>
      <c r="F14" s="74" t="s">
        <v>65</v>
      </c>
      <c r="G14" s="75">
        <v>2500</v>
      </c>
      <c r="H14" s="76">
        <v>0.3</v>
      </c>
      <c r="I14" s="77">
        <v>0.56454324327734373</v>
      </c>
      <c r="J14" s="79">
        <f>I14*H14</f>
        <v>0.1693629729832031</v>
      </c>
      <c r="K14" s="75"/>
      <c r="L14" s="79">
        <v>0.1693629729832031</v>
      </c>
    </row>
    <row r="15" spans="1:13" ht="17.25" customHeight="1" x14ac:dyDescent="0.3">
      <c r="A15" s="28">
        <v>11</v>
      </c>
      <c r="B15" s="27" t="s">
        <v>48</v>
      </c>
      <c r="C15" s="19">
        <v>50</v>
      </c>
      <c r="D15" s="20">
        <v>50</v>
      </c>
      <c r="H15" s="55">
        <f>H12+H13+H14</f>
        <v>1</v>
      </c>
      <c r="K15" s="73" t="s">
        <v>72</v>
      </c>
      <c r="L15" s="80">
        <f>L12+L13+L14</f>
        <v>0.99968698935999623</v>
      </c>
      <c r="M15" t="s">
        <v>73</v>
      </c>
    </row>
    <row r="16" spans="1:13" ht="17.25" customHeight="1" thickBot="1" x14ac:dyDescent="0.35">
      <c r="A16" s="28">
        <v>12</v>
      </c>
      <c r="B16" s="13" t="s">
        <v>47</v>
      </c>
      <c r="C16" s="21">
        <f>D16</f>
        <v>0.05</v>
      </c>
      <c r="D16" s="22">
        <v>0.05</v>
      </c>
    </row>
    <row r="17" spans="1:7" ht="15" thickBot="1" x14ac:dyDescent="0.35">
      <c r="A17" s="28"/>
    </row>
    <row r="18" spans="1:7" x14ac:dyDescent="0.3">
      <c r="A18" s="28"/>
      <c r="B18" s="11" t="s">
        <v>8</v>
      </c>
      <c r="C18" s="11" t="s">
        <v>5</v>
      </c>
      <c r="D18" s="11" t="s">
        <v>6</v>
      </c>
    </row>
    <row r="19" spans="1:7" ht="16.2" x14ac:dyDescent="0.3">
      <c r="A19" s="28" t="s">
        <v>14</v>
      </c>
      <c r="B19" s="7" t="s">
        <v>33</v>
      </c>
      <c r="C19" s="5">
        <f>C5*C6</f>
        <v>0</v>
      </c>
      <c r="D19" s="5">
        <f>D5*D6</f>
        <v>420000</v>
      </c>
    </row>
    <row r="20" spans="1:7" ht="16.2" x14ac:dyDescent="0.3">
      <c r="A20" s="28" t="s">
        <v>15</v>
      </c>
      <c r="B20" s="7" t="s">
        <v>34</v>
      </c>
      <c r="C20" s="5">
        <f>C5*C7</f>
        <v>1400</v>
      </c>
      <c r="D20" s="5">
        <f>D5*D7</f>
        <v>900</v>
      </c>
    </row>
    <row r="21" spans="1:7" ht="17.25" customHeight="1" x14ac:dyDescent="0.3">
      <c r="A21" s="28" t="s">
        <v>16</v>
      </c>
      <c r="B21" s="7" t="s">
        <v>9</v>
      </c>
      <c r="C21" s="5">
        <f>C12*C13</f>
        <v>7500</v>
      </c>
      <c r="D21" s="5">
        <f>D12*D13</f>
        <v>7500</v>
      </c>
    </row>
    <row r="22" spans="1:7" ht="17.25" customHeight="1" x14ac:dyDescent="0.3">
      <c r="A22" s="28" t="s">
        <v>17</v>
      </c>
      <c r="B22" s="7" t="s">
        <v>10</v>
      </c>
      <c r="C22" s="6">
        <f>C5/C8</f>
        <v>1.1666666666666667</v>
      </c>
      <c r="D22" s="6">
        <f>D5/D8</f>
        <v>0.6</v>
      </c>
    </row>
    <row r="23" spans="1:7" ht="16.2" x14ac:dyDescent="0.3">
      <c r="A23" s="28" t="s">
        <v>18</v>
      </c>
      <c r="B23" s="7" t="s">
        <v>35</v>
      </c>
      <c r="C23" s="5">
        <f>C21*C22*C14*365/1000</f>
        <v>25550</v>
      </c>
      <c r="D23" s="5">
        <f>D21*D22*D14*365/1000</f>
        <v>13140</v>
      </c>
    </row>
    <row r="24" spans="1:7" ht="16.2" x14ac:dyDescent="0.3">
      <c r="A24" s="28" t="s">
        <v>19</v>
      </c>
      <c r="B24" s="7" t="s">
        <v>36</v>
      </c>
      <c r="C24" s="5">
        <f>C12*C5*C9*365/1000</f>
        <v>38325</v>
      </c>
      <c r="D24" s="5">
        <f>D12*D5*D9*365/1000</f>
        <v>27375</v>
      </c>
    </row>
    <row r="25" spans="1:7" ht="17.25" customHeight="1" x14ac:dyDescent="0.3">
      <c r="A25" s="28" t="s">
        <v>59</v>
      </c>
      <c r="B25" s="7" t="s">
        <v>11</v>
      </c>
      <c r="C25" s="8">
        <f>C10/1000000*C12*C5*365</f>
        <v>153.29999999999998</v>
      </c>
      <c r="D25" s="8">
        <f>D10/1000000*D12*D5*365</f>
        <v>32.85</v>
      </c>
    </row>
    <row r="26" spans="1:7" ht="16.2" x14ac:dyDescent="0.3">
      <c r="A26" s="28" t="s">
        <v>20</v>
      </c>
      <c r="B26" s="7" t="s">
        <v>37</v>
      </c>
      <c r="C26" s="8">
        <f>C25*C11/1000</f>
        <v>1226.3999999999999</v>
      </c>
      <c r="D26" s="8">
        <f>D25*D11/1000</f>
        <v>394.2</v>
      </c>
    </row>
    <row r="27" spans="1:7" ht="16.2" x14ac:dyDescent="0.3">
      <c r="A27" s="28" t="s">
        <v>21</v>
      </c>
      <c r="B27" s="23" t="s">
        <v>12</v>
      </c>
      <c r="C27" s="24">
        <f>C20+C23+C24+C26</f>
        <v>66501.399999999994</v>
      </c>
      <c r="D27" s="24">
        <f>D20+D23+D24+D26</f>
        <v>41809.199999999997</v>
      </c>
      <c r="F27" s="48" t="s">
        <v>57</v>
      </c>
    </row>
    <row r="28" spans="1:7" ht="17.25" customHeight="1" thickBot="1" x14ac:dyDescent="0.35">
      <c r="A28" s="28" t="s">
        <v>56</v>
      </c>
      <c r="B28" s="52" t="s">
        <v>13</v>
      </c>
      <c r="C28" s="53">
        <f>C19+C27*F28</f>
        <v>1214044.6014223783</v>
      </c>
      <c r="D28" s="53">
        <f>D19+D27*F28</f>
        <v>1183265.6387653267</v>
      </c>
      <c r="F28" s="48">
        <f>(((1+D16)^D15)-1)/(D16*(1+D16)^D15)</f>
        <v>18.255925460552387</v>
      </c>
    </row>
    <row r="29" spans="1:7" ht="15" thickBot="1" x14ac:dyDescent="0.35">
      <c r="A29" s="28"/>
    </row>
    <row r="30" spans="1:7" x14ac:dyDescent="0.3">
      <c r="A30" s="28"/>
      <c r="B30" s="11" t="s">
        <v>52</v>
      </c>
      <c r="C30" s="11" t="s">
        <v>28</v>
      </c>
      <c r="D30" s="11" t="s">
        <v>42</v>
      </c>
    </row>
    <row r="31" spans="1:7" ht="16.2" x14ac:dyDescent="0.3">
      <c r="A31" s="28" t="s">
        <v>22</v>
      </c>
      <c r="B31" s="7" t="s">
        <v>38</v>
      </c>
      <c r="C31" s="5">
        <f>C23-D23</f>
        <v>12410</v>
      </c>
      <c r="D31" s="5"/>
      <c r="G31" s="1" t="s">
        <v>66</v>
      </c>
    </row>
    <row r="32" spans="1:7" ht="16.2" x14ac:dyDescent="0.3">
      <c r="A32" s="28" t="s">
        <v>23</v>
      </c>
      <c r="B32" s="7" t="s">
        <v>39</v>
      </c>
      <c r="C32" s="5">
        <f>C24-D24</f>
        <v>10950</v>
      </c>
      <c r="D32" s="5"/>
      <c r="G32" s="1"/>
    </row>
    <row r="33" spans="1:8" ht="16.2" x14ac:dyDescent="0.3">
      <c r="A33" s="28" t="s">
        <v>24</v>
      </c>
      <c r="B33" s="7" t="s">
        <v>40</v>
      </c>
      <c r="C33" s="8">
        <f>C26-D26</f>
        <v>832.19999999999982</v>
      </c>
      <c r="D33" s="8"/>
      <c r="G33" s="1"/>
    </row>
    <row r="34" spans="1:8" ht="16.2" x14ac:dyDescent="0.3">
      <c r="A34" s="28" t="s">
        <v>25</v>
      </c>
      <c r="B34" s="7" t="s">
        <v>41</v>
      </c>
      <c r="C34" s="5">
        <f>C20</f>
        <v>1400</v>
      </c>
      <c r="D34" s="5"/>
    </row>
    <row r="35" spans="1:8" ht="17.25" customHeight="1" thickBot="1" x14ac:dyDescent="0.35">
      <c r="A35" s="28" t="s">
        <v>26</v>
      </c>
      <c r="B35" s="9" t="s">
        <v>53</v>
      </c>
      <c r="C35" s="10">
        <f>SUM(C31:C34)</f>
        <v>25592.2</v>
      </c>
      <c r="D35" s="10">
        <f>C35*F28</f>
        <v>467209.29557154881</v>
      </c>
    </row>
    <row r="36" spans="1:8" ht="15" thickBot="1" x14ac:dyDescent="0.35">
      <c r="A36" s="1"/>
    </row>
    <row r="37" spans="1:8" x14ac:dyDescent="0.3">
      <c r="A37" s="1"/>
      <c r="B37" s="11" t="s">
        <v>27</v>
      </c>
      <c r="C37" s="11" t="s">
        <v>28</v>
      </c>
      <c r="D37" s="11" t="s">
        <v>42</v>
      </c>
    </row>
    <row r="38" spans="1:8" ht="16.2" x14ac:dyDescent="0.3">
      <c r="A38" s="1"/>
      <c r="B38" s="7" t="s">
        <v>33</v>
      </c>
      <c r="C38" s="8">
        <f>D38*F39</f>
        <v>23006.22890400932</v>
      </c>
      <c r="D38" s="5">
        <f>D19</f>
        <v>420000</v>
      </c>
      <c r="F38" s="48" t="s">
        <v>58</v>
      </c>
    </row>
    <row r="39" spans="1:8" ht="16.2" x14ac:dyDescent="0.3">
      <c r="A39" s="1"/>
      <c r="B39" s="7" t="s">
        <v>43</v>
      </c>
      <c r="C39" s="5">
        <f>D20</f>
        <v>900</v>
      </c>
      <c r="D39" s="8">
        <f>C39*F28</f>
        <v>16430.332914497147</v>
      </c>
      <c r="F39" s="48">
        <f>1/F28</f>
        <v>5.4776735485736479E-2</v>
      </c>
    </row>
    <row r="40" spans="1:8" ht="17.25" customHeight="1" thickBot="1" x14ac:dyDescent="0.35">
      <c r="A40" s="1"/>
      <c r="B40" s="25" t="s">
        <v>44</v>
      </c>
      <c r="C40" s="26">
        <f>SUM(C38:C39)</f>
        <v>23906.22890400932</v>
      </c>
      <c r="D40" s="26">
        <f>SUM(D38:D39)</f>
        <v>436430.33291449712</v>
      </c>
    </row>
    <row r="41" spans="1:8" ht="15" thickBot="1" x14ac:dyDescent="0.35">
      <c r="A41" s="1"/>
    </row>
    <row r="42" spans="1:8" ht="17.25" customHeight="1" thickBot="1" x14ac:dyDescent="0.35">
      <c r="A42" s="1"/>
      <c r="B42" s="14" t="s">
        <v>54</v>
      </c>
      <c r="C42" s="15">
        <f>C35/C40</f>
        <v>1.0705243433734513</v>
      </c>
      <c r="D42" s="16">
        <f>D35/D40</f>
        <v>1.0705243433734513</v>
      </c>
    </row>
    <row r="43" spans="1:8" ht="15" thickBot="1" x14ac:dyDescent="0.35">
      <c r="A43" s="1"/>
      <c r="C43" s="2"/>
      <c r="D43" s="2"/>
    </row>
    <row r="44" spans="1:8" ht="17.25" customHeight="1" thickBot="1" x14ac:dyDescent="0.35">
      <c r="A44" s="1"/>
      <c r="B44" s="14" t="s">
        <v>55</v>
      </c>
      <c r="C44" s="17">
        <f>C35-C40</f>
        <v>1685.9710959906806</v>
      </c>
      <c r="D44" s="18">
        <f>D35-D40</f>
        <v>30778.962657051685</v>
      </c>
    </row>
    <row r="46" spans="1:8" x14ac:dyDescent="0.3">
      <c r="A46" s="93" t="s">
        <v>50</v>
      </c>
      <c r="B46" s="93"/>
      <c r="C46" s="93"/>
      <c r="D46" s="93"/>
      <c r="E46" s="93"/>
      <c r="F46" s="93"/>
      <c r="G46" s="2"/>
      <c r="H46" s="2"/>
    </row>
  </sheetData>
  <mergeCells count="3">
    <mergeCell ref="B2:D2"/>
    <mergeCell ref="A46:F46"/>
    <mergeCell ref="F10:L10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BF0B-8F74-482F-BDFC-FC8691DE59D7}">
  <sheetPr>
    <pageSetUpPr fitToPage="1"/>
  </sheetPr>
  <dimension ref="A1:O46"/>
  <sheetViews>
    <sheetView zoomScaleNormal="100" workbookViewId="0">
      <selection activeCell="C6" sqref="C6"/>
    </sheetView>
  </sheetViews>
  <sheetFormatPr defaultRowHeight="14.4" x14ac:dyDescent="0.3"/>
  <cols>
    <col min="1" max="1" width="26.33203125" bestFit="1" customWidth="1"/>
    <col min="2" max="2" width="54.33203125" customWidth="1"/>
    <col min="3" max="3" width="24.88671875" customWidth="1"/>
    <col min="4" max="4" width="24.5546875" customWidth="1"/>
    <col min="5" max="7" width="10.6640625" customWidth="1"/>
    <col min="8" max="8" width="12" bestFit="1" customWidth="1"/>
    <col min="9" max="9" width="28.5546875" bestFit="1" customWidth="1"/>
    <col min="10" max="10" width="27.109375" bestFit="1" customWidth="1"/>
    <col min="11" max="12" width="10.6640625" customWidth="1"/>
    <col min="14" max="14" width="10.6640625" customWidth="1"/>
  </cols>
  <sheetData>
    <row r="1" spans="1:15" ht="15" thickBot="1" x14ac:dyDescent="0.35"/>
    <row r="2" spans="1:15" ht="20.25" customHeight="1" thickTop="1" thickBot="1" x14ac:dyDescent="0.35">
      <c r="B2" s="88" t="s">
        <v>51</v>
      </c>
      <c r="C2" s="89"/>
      <c r="D2" s="90"/>
    </row>
    <row r="3" spans="1:15" ht="15.6" thickTop="1" thickBot="1" x14ac:dyDescent="0.35"/>
    <row r="4" spans="1:15" x14ac:dyDescent="0.3">
      <c r="B4" s="11" t="s">
        <v>7</v>
      </c>
      <c r="C4" s="11" t="s">
        <v>5</v>
      </c>
      <c r="D4" s="12" t="s">
        <v>6</v>
      </c>
    </row>
    <row r="5" spans="1:15" x14ac:dyDescent="0.3">
      <c r="A5" s="28">
        <v>1</v>
      </c>
      <c r="B5" s="7" t="s">
        <v>0</v>
      </c>
      <c r="C5" s="5">
        <v>70</v>
      </c>
      <c r="D5" s="3">
        <v>60</v>
      </c>
    </row>
    <row r="6" spans="1:15" ht="16.2" x14ac:dyDescent="0.3">
      <c r="A6" s="28">
        <v>2</v>
      </c>
      <c r="B6" s="81" t="s">
        <v>29</v>
      </c>
      <c r="C6" s="82">
        <v>0</v>
      </c>
      <c r="D6" s="83">
        <f ca="1">E6</f>
        <v>6036.938216466644</v>
      </c>
      <c r="E6">
        <f ca="1">RAND()*2000+6000</f>
        <v>6036.938216466644</v>
      </c>
    </row>
    <row r="7" spans="1:15" ht="16.2" x14ac:dyDescent="0.3">
      <c r="A7" s="28">
        <v>3</v>
      </c>
      <c r="B7" s="7" t="s">
        <v>30</v>
      </c>
      <c r="C7" s="5">
        <v>20</v>
      </c>
      <c r="D7" s="3">
        <v>15</v>
      </c>
    </row>
    <row r="8" spans="1:15" ht="17.25" customHeight="1" x14ac:dyDescent="0.3">
      <c r="A8" s="28">
        <v>4</v>
      </c>
      <c r="B8" s="7" t="s">
        <v>46</v>
      </c>
      <c r="C8" s="5">
        <v>60</v>
      </c>
      <c r="D8" s="3">
        <v>100</v>
      </c>
    </row>
    <row r="9" spans="1:15" ht="17.25" customHeight="1" x14ac:dyDescent="0.3">
      <c r="A9" s="28">
        <v>5</v>
      </c>
      <c r="B9" s="7" t="s">
        <v>1</v>
      </c>
      <c r="C9" s="6">
        <v>0.3</v>
      </c>
      <c r="D9" s="3">
        <v>0.25</v>
      </c>
    </row>
    <row r="10" spans="1:15" ht="17.25" customHeight="1" x14ac:dyDescent="0.3">
      <c r="A10" s="28">
        <v>6</v>
      </c>
      <c r="B10" s="7" t="s">
        <v>31</v>
      </c>
      <c r="C10" s="6">
        <v>1.2</v>
      </c>
      <c r="D10" s="4">
        <v>0.3</v>
      </c>
      <c r="H10" s="94" t="s">
        <v>69</v>
      </c>
      <c r="I10" s="95"/>
      <c r="J10" s="95"/>
      <c r="K10" s="95"/>
      <c r="L10" s="95"/>
      <c r="M10" s="95"/>
      <c r="N10" s="96"/>
    </row>
    <row r="11" spans="1:15" ht="17.25" customHeight="1" x14ac:dyDescent="0.3">
      <c r="A11" s="28">
        <v>7</v>
      </c>
      <c r="B11" s="7" t="s">
        <v>32</v>
      </c>
      <c r="C11" s="5">
        <v>8000</v>
      </c>
      <c r="D11" s="3">
        <v>12000</v>
      </c>
      <c r="H11" s="54" t="s">
        <v>70</v>
      </c>
      <c r="I11" s="54" t="s">
        <v>75</v>
      </c>
      <c r="J11" s="54" t="s">
        <v>74</v>
      </c>
      <c r="K11" s="54" t="s">
        <v>63</v>
      </c>
      <c r="L11" s="54" t="s">
        <v>71</v>
      </c>
      <c r="N11" s="54" t="s">
        <v>76</v>
      </c>
    </row>
    <row r="12" spans="1:15" ht="17.25" customHeight="1" x14ac:dyDescent="0.3">
      <c r="A12" s="28">
        <v>8</v>
      </c>
      <c r="B12" s="81" t="s">
        <v>2</v>
      </c>
      <c r="C12" s="82">
        <f ca="1">D12</f>
        <v>3502.1321515458135</v>
      </c>
      <c r="D12" s="83">
        <f ca="1">E12</f>
        <v>3502.1321515458135</v>
      </c>
      <c r="E12">
        <f ca="1">_xlfn.NORM.INV(RAND(),5000,1000)</f>
        <v>3502.1321515458135</v>
      </c>
      <c r="H12" s="1" t="s">
        <v>62</v>
      </c>
      <c r="I12">
        <v>5000</v>
      </c>
      <c r="J12" s="55">
        <v>0.5</v>
      </c>
      <c r="K12" s="56">
        <v>1.0705243433734513</v>
      </c>
      <c r="L12" s="78">
        <f>K12*J12</f>
        <v>0.53526217168672563</v>
      </c>
      <c r="N12" s="78">
        <v>0.53526217168672563</v>
      </c>
    </row>
    <row r="13" spans="1:15" ht="17.25" customHeight="1" x14ac:dyDescent="0.3">
      <c r="A13" s="28">
        <v>9</v>
      </c>
      <c r="B13" s="7" t="s">
        <v>3</v>
      </c>
      <c r="C13" s="5">
        <f>D13</f>
        <v>1.5</v>
      </c>
      <c r="D13" s="3">
        <v>1.5</v>
      </c>
      <c r="H13" s="1" t="s">
        <v>64</v>
      </c>
      <c r="I13">
        <v>7000</v>
      </c>
      <c r="J13" s="55">
        <v>0.2</v>
      </c>
      <c r="K13" s="56">
        <v>1.4753092234503375</v>
      </c>
      <c r="L13" s="78">
        <f>K13*J13</f>
        <v>0.29506184469006752</v>
      </c>
      <c r="N13" s="78">
        <v>0.29506184469006752</v>
      </c>
    </row>
    <row r="14" spans="1:15" ht="17.25" customHeight="1" x14ac:dyDescent="0.3">
      <c r="A14" s="28">
        <v>10</v>
      </c>
      <c r="B14" s="7" t="s">
        <v>4</v>
      </c>
      <c r="C14" s="5">
        <v>8</v>
      </c>
      <c r="D14" s="3">
        <v>8</v>
      </c>
      <c r="H14" s="74" t="s">
        <v>65</v>
      </c>
      <c r="I14" s="75">
        <v>2500</v>
      </c>
      <c r="J14" s="76">
        <v>0.3</v>
      </c>
      <c r="K14" s="77">
        <v>0.56454324327734373</v>
      </c>
      <c r="L14" s="79">
        <f>K14*J14</f>
        <v>0.1693629729832031</v>
      </c>
      <c r="M14" s="75"/>
      <c r="N14" s="79">
        <v>0.1693629729832031</v>
      </c>
    </row>
    <row r="15" spans="1:15" ht="17.25" customHeight="1" x14ac:dyDescent="0.3">
      <c r="A15" s="28">
        <v>11</v>
      </c>
      <c r="B15" s="27" t="s">
        <v>48</v>
      </c>
      <c r="C15" s="19">
        <v>50</v>
      </c>
      <c r="D15" s="20">
        <v>50</v>
      </c>
      <c r="J15" s="55">
        <f>J12+J13+J14</f>
        <v>1</v>
      </c>
      <c r="M15" s="73" t="s">
        <v>72</v>
      </c>
      <c r="N15" s="80">
        <f>N12+N13+N14</f>
        <v>0.99968698935999623</v>
      </c>
      <c r="O15" t="s">
        <v>73</v>
      </c>
    </row>
    <row r="16" spans="1:15" ht="17.25" customHeight="1" thickBot="1" x14ac:dyDescent="0.35">
      <c r="A16" s="28">
        <v>12</v>
      </c>
      <c r="B16" s="13" t="s">
        <v>47</v>
      </c>
      <c r="C16" s="21">
        <f>D16</f>
        <v>0.05</v>
      </c>
      <c r="D16" s="22">
        <v>0.05</v>
      </c>
    </row>
    <row r="17" spans="1:9" ht="15" thickBot="1" x14ac:dyDescent="0.35">
      <c r="A17" s="28"/>
    </row>
    <row r="18" spans="1:9" x14ac:dyDescent="0.3">
      <c r="A18" s="28"/>
      <c r="B18" s="11" t="s">
        <v>8</v>
      </c>
      <c r="C18" s="11" t="s">
        <v>5</v>
      </c>
      <c r="D18" s="11" t="s">
        <v>6</v>
      </c>
    </row>
    <row r="19" spans="1:9" ht="16.2" x14ac:dyDescent="0.3">
      <c r="A19" s="28" t="s">
        <v>14</v>
      </c>
      <c r="B19" s="7" t="s">
        <v>33</v>
      </c>
      <c r="C19" s="5">
        <f>C5*C6</f>
        <v>0</v>
      </c>
      <c r="D19" s="5">
        <f ca="1">D5*D6</f>
        <v>362216.29298799863</v>
      </c>
    </row>
    <row r="20" spans="1:9" ht="16.2" x14ac:dyDescent="0.3">
      <c r="A20" s="28" t="s">
        <v>15</v>
      </c>
      <c r="B20" s="7" t="s">
        <v>34</v>
      </c>
      <c r="C20" s="5">
        <f>C5*C7</f>
        <v>1400</v>
      </c>
      <c r="D20" s="5">
        <f>D5*D7</f>
        <v>900</v>
      </c>
    </row>
    <row r="21" spans="1:9" ht="17.25" customHeight="1" x14ac:dyDescent="0.3">
      <c r="A21" s="28" t="s">
        <v>16</v>
      </c>
      <c r="B21" s="7" t="s">
        <v>9</v>
      </c>
      <c r="C21" s="5">
        <f ca="1">C12*C13</f>
        <v>5253.1982273187205</v>
      </c>
      <c r="D21" s="5">
        <f ca="1">D12*D13</f>
        <v>5253.1982273187205</v>
      </c>
    </row>
    <row r="22" spans="1:9" ht="17.25" customHeight="1" x14ac:dyDescent="0.3">
      <c r="A22" s="28" t="s">
        <v>17</v>
      </c>
      <c r="B22" s="7" t="s">
        <v>10</v>
      </c>
      <c r="C22" s="6">
        <f>C5/C8</f>
        <v>1.1666666666666667</v>
      </c>
      <c r="D22" s="6">
        <f>D5/D8</f>
        <v>0.6</v>
      </c>
    </row>
    <row r="23" spans="1:9" ht="16.2" x14ac:dyDescent="0.3">
      <c r="A23" s="28" t="s">
        <v>18</v>
      </c>
      <c r="B23" s="7" t="s">
        <v>35</v>
      </c>
      <c r="C23" s="5">
        <f ca="1">C21*C22*C14*365/1000</f>
        <v>17895.89529439911</v>
      </c>
      <c r="D23" s="5">
        <f ca="1">D21*D22*D14*365/1000</f>
        <v>9203.6032942623988</v>
      </c>
    </row>
    <row r="24" spans="1:9" ht="16.2" x14ac:dyDescent="0.3">
      <c r="A24" s="28" t="s">
        <v>19</v>
      </c>
      <c r="B24" s="7" t="s">
        <v>36</v>
      </c>
      <c r="C24" s="5">
        <f ca="1">C12*C5*C9*365/1000</f>
        <v>26843.842941598657</v>
      </c>
      <c r="D24" s="5">
        <f ca="1">D12*D5*D9*365/1000</f>
        <v>19174.173529713327</v>
      </c>
    </row>
    <row r="25" spans="1:9" ht="17.25" customHeight="1" x14ac:dyDescent="0.3">
      <c r="A25" s="28" t="s">
        <v>59</v>
      </c>
      <c r="B25" s="7" t="s">
        <v>11</v>
      </c>
      <c r="C25" s="8">
        <f ca="1">C10/1000000*C12*C5*365</f>
        <v>107.37537176639464</v>
      </c>
      <c r="D25" s="8">
        <f ca="1">D10/1000000*D12*D5*365</f>
        <v>23.009008235655994</v>
      </c>
    </row>
    <row r="26" spans="1:9" ht="16.2" x14ac:dyDescent="0.3">
      <c r="A26" s="28" t="s">
        <v>20</v>
      </c>
      <c r="B26" s="7" t="s">
        <v>37</v>
      </c>
      <c r="C26" s="8">
        <f ca="1">C25*C11/1000</f>
        <v>859.00297413115709</v>
      </c>
      <c r="D26" s="8">
        <f ca="1">D25*D11/1000</f>
        <v>276.10809882787191</v>
      </c>
    </row>
    <row r="27" spans="1:9" ht="16.2" x14ac:dyDescent="0.3">
      <c r="A27" s="28" t="s">
        <v>21</v>
      </c>
      <c r="B27" s="23" t="s">
        <v>12</v>
      </c>
      <c r="C27" s="24">
        <f ca="1">C20+C23+C24+C26</f>
        <v>46998.741210128923</v>
      </c>
      <c r="D27" s="24">
        <f ca="1">D20+D23+D24+D26</f>
        <v>29553.884922803602</v>
      </c>
      <c r="H27" s="48" t="s">
        <v>57</v>
      </c>
    </row>
    <row r="28" spans="1:9" ht="17.25" customHeight="1" thickBot="1" x14ac:dyDescent="0.35">
      <c r="A28" s="28" t="s">
        <v>56</v>
      </c>
      <c r="B28" s="52" t="s">
        <v>13</v>
      </c>
      <c r="C28" s="53">
        <f ca="1">C19+C27*H28</f>
        <v>858005.51627190528</v>
      </c>
      <c r="D28" s="53">
        <f ca="1">D19+D27*H28</f>
        <v>901749.81320844428</v>
      </c>
      <c r="H28" s="48">
        <f>(((1+D16)^D15)-1)/(D16*(1+D16)^D15)</f>
        <v>18.255925460552387</v>
      </c>
    </row>
    <row r="29" spans="1:9" ht="15" thickBot="1" x14ac:dyDescent="0.35">
      <c r="A29" s="28"/>
    </row>
    <row r="30" spans="1:9" x14ac:dyDescent="0.3">
      <c r="A30" s="28"/>
      <c r="B30" s="11" t="s">
        <v>52</v>
      </c>
      <c r="C30" s="11" t="s">
        <v>28</v>
      </c>
      <c r="D30" s="11" t="s">
        <v>42</v>
      </c>
    </row>
    <row r="31" spans="1:9" ht="16.2" x14ac:dyDescent="0.3">
      <c r="A31" s="28" t="s">
        <v>22</v>
      </c>
      <c r="B31" s="7" t="s">
        <v>38</v>
      </c>
      <c r="C31" s="5">
        <f ca="1">C23-D23</f>
        <v>8692.2920001367111</v>
      </c>
      <c r="D31" s="5"/>
      <c r="I31" s="1" t="s">
        <v>66</v>
      </c>
    </row>
    <row r="32" spans="1:9" ht="16.2" x14ac:dyDescent="0.3">
      <c r="A32" s="28" t="s">
        <v>23</v>
      </c>
      <c r="B32" s="7" t="s">
        <v>39</v>
      </c>
      <c r="C32" s="5">
        <f ca="1">C24-D24</f>
        <v>7669.6694118853302</v>
      </c>
      <c r="D32" s="5"/>
      <c r="I32" s="1"/>
    </row>
    <row r="33" spans="1:10" ht="16.2" x14ac:dyDescent="0.3">
      <c r="A33" s="28" t="s">
        <v>24</v>
      </c>
      <c r="B33" s="7" t="s">
        <v>40</v>
      </c>
      <c r="C33" s="8">
        <f ca="1">C26-D26</f>
        <v>582.89487530328518</v>
      </c>
      <c r="D33" s="8"/>
      <c r="I33" s="1"/>
    </row>
    <row r="34" spans="1:10" ht="16.2" x14ac:dyDescent="0.3">
      <c r="A34" s="28" t="s">
        <v>25</v>
      </c>
      <c r="B34" s="7" t="s">
        <v>41</v>
      </c>
      <c r="C34" s="5">
        <f>C20</f>
        <v>1400</v>
      </c>
      <c r="D34" s="5"/>
    </row>
    <row r="35" spans="1:10" ht="17.25" customHeight="1" thickBot="1" x14ac:dyDescent="0.35">
      <c r="A35" s="28" t="s">
        <v>26</v>
      </c>
      <c r="B35" s="9" t="s">
        <v>53</v>
      </c>
      <c r="C35" s="10">
        <f ca="1">SUM(C31:C34)</f>
        <v>18344.856287325325</v>
      </c>
      <c r="D35" s="10">
        <f ca="1">C35*H28</f>
        <v>334902.32896595693</v>
      </c>
    </row>
    <row r="36" spans="1:10" ht="15" thickBot="1" x14ac:dyDescent="0.35">
      <c r="A36" s="1"/>
    </row>
    <row r="37" spans="1:10" x14ac:dyDescent="0.3">
      <c r="A37" s="1"/>
      <c r="B37" s="11" t="s">
        <v>27</v>
      </c>
      <c r="C37" s="11" t="s">
        <v>28</v>
      </c>
      <c r="D37" s="11" t="s">
        <v>42</v>
      </c>
    </row>
    <row r="38" spans="1:10" ht="16.2" x14ac:dyDescent="0.3">
      <c r="A38" s="1"/>
      <c r="B38" s="7" t="s">
        <v>33</v>
      </c>
      <c r="C38" s="8">
        <f ca="1">D38*H39</f>
        <v>19841.026069627627</v>
      </c>
      <c r="D38" s="5">
        <f ca="1">D19</f>
        <v>362216.29298799863</v>
      </c>
      <c r="H38" s="48" t="s">
        <v>58</v>
      </c>
    </row>
    <row r="39" spans="1:10" ht="16.2" x14ac:dyDescent="0.3">
      <c r="A39" s="1"/>
      <c r="B39" s="7" t="s">
        <v>43</v>
      </c>
      <c r="C39" s="5">
        <f>D20</f>
        <v>900</v>
      </c>
      <c r="D39" s="8">
        <f>C39*H28</f>
        <v>16430.332914497147</v>
      </c>
      <c r="H39" s="48">
        <f>1/H28</f>
        <v>5.4776735485736479E-2</v>
      </c>
    </row>
    <row r="40" spans="1:10" ht="17.25" customHeight="1" thickBot="1" x14ac:dyDescent="0.35">
      <c r="A40" s="1"/>
      <c r="B40" s="25" t="s">
        <v>44</v>
      </c>
      <c r="C40" s="26">
        <f ca="1">SUM(C38:C39)</f>
        <v>20741.026069627627</v>
      </c>
      <c r="D40" s="26">
        <f ca="1">SUM(D38:D39)</f>
        <v>378646.62590249575</v>
      </c>
    </row>
    <row r="41" spans="1:10" ht="15" thickBot="1" x14ac:dyDescent="0.35">
      <c r="A41" s="1"/>
    </row>
    <row r="42" spans="1:10" ht="17.25" customHeight="1" thickBot="1" x14ac:dyDescent="0.35">
      <c r="A42" s="1"/>
      <c r="B42" s="14" t="s">
        <v>54</v>
      </c>
      <c r="C42" s="15">
        <f ca="1">C35/C40</f>
        <v>0.88447197480691842</v>
      </c>
      <c r="D42" s="16">
        <f ca="1">D35/D40</f>
        <v>0.88447197480691853</v>
      </c>
    </row>
    <row r="43" spans="1:10" ht="15" thickBot="1" x14ac:dyDescent="0.35">
      <c r="A43" s="1"/>
      <c r="C43" s="2"/>
      <c r="D43" s="2"/>
    </row>
    <row r="44" spans="1:10" ht="17.25" customHeight="1" thickBot="1" x14ac:dyDescent="0.35">
      <c r="A44" s="1"/>
      <c r="B44" s="14" t="s">
        <v>55</v>
      </c>
      <c r="C44" s="17">
        <f ca="1">C35-C40</f>
        <v>-2396.1697823023023</v>
      </c>
      <c r="D44" s="18">
        <f ca="1">D35-D40</f>
        <v>-43744.296936538827</v>
      </c>
    </row>
    <row r="46" spans="1:10" x14ac:dyDescent="0.3">
      <c r="A46" s="93" t="s">
        <v>50</v>
      </c>
      <c r="B46" s="93"/>
      <c r="C46" s="93"/>
      <c r="D46" s="93"/>
      <c r="E46" s="93"/>
      <c r="F46" s="93"/>
      <c r="G46" s="93"/>
      <c r="H46" s="93"/>
      <c r="I46" s="2"/>
      <c r="J46" s="2"/>
    </row>
  </sheetData>
  <mergeCells count="3">
    <mergeCell ref="B2:D2"/>
    <mergeCell ref="H10:N10"/>
    <mergeCell ref="A46:H46"/>
  </mergeCells>
  <pageMargins left="0.7" right="0.7" top="0.75" bottom="0.75" header="0.3" footer="0.3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B1002-EE1D-46ED-800B-96D9F663D2AA}">
  <dimension ref="B1:I102"/>
  <sheetViews>
    <sheetView workbookViewId="0">
      <selection activeCell="G23" sqref="G23"/>
    </sheetView>
  </sheetViews>
  <sheetFormatPr defaultRowHeight="14.4" x14ac:dyDescent="0.3"/>
  <cols>
    <col min="5" max="5" width="18.109375" bestFit="1" customWidth="1"/>
    <col min="6" max="6" width="12.6640625" bestFit="1" customWidth="1"/>
  </cols>
  <sheetData>
    <row r="1" spans="2:9" ht="15" thickBot="1" x14ac:dyDescent="0.35"/>
    <row r="2" spans="2:9" x14ac:dyDescent="0.3">
      <c r="B2" s="74" t="s">
        <v>77</v>
      </c>
      <c r="C2" s="74" t="s">
        <v>78</v>
      </c>
      <c r="E2" s="87" t="s">
        <v>78</v>
      </c>
      <c r="F2" s="87"/>
      <c r="H2" s="86" t="s">
        <v>92</v>
      </c>
      <c r="I2" s="86" t="s">
        <v>94</v>
      </c>
    </row>
    <row r="3" spans="2:9" x14ac:dyDescent="0.3">
      <c r="B3">
        <v>1</v>
      </c>
      <c r="C3" s="84">
        <v>1.3411356498805169</v>
      </c>
      <c r="H3">
        <v>0.53813841471570822</v>
      </c>
      <c r="I3">
        <v>1</v>
      </c>
    </row>
    <row r="4" spans="2:9" x14ac:dyDescent="0.3">
      <c r="B4">
        <v>2</v>
      </c>
      <c r="C4" s="84">
        <v>1.2264336060785601</v>
      </c>
      <c r="E4" s="97" t="s">
        <v>79</v>
      </c>
      <c r="F4" s="97">
        <v>1.09425239561878</v>
      </c>
      <c r="H4">
        <v>0.65244422018986903</v>
      </c>
      <c r="I4">
        <v>3</v>
      </c>
    </row>
    <row r="5" spans="2:9" x14ac:dyDescent="0.3">
      <c r="B5">
        <v>3</v>
      </c>
      <c r="C5" s="84">
        <v>0.75562351038510578</v>
      </c>
      <c r="E5" t="s">
        <v>80</v>
      </c>
      <c r="F5">
        <v>2.4120587626267394E-2</v>
      </c>
      <c r="H5">
        <v>0.76675002566402972</v>
      </c>
      <c r="I5">
        <v>7</v>
      </c>
    </row>
    <row r="6" spans="2:9" x14ac:dyDescent="0.3">
      <c r="B6">
        <v>4</v>
      </c>
      <c r="C6" s="84">
        <v>0.9724239848424443</v>
      </c>
      <c r="E6" t="s">
        <v>81</v>
      </c>
      <c r="F6">
        <v>1.0796762187876621</v>
      </c>
      <c r="H6">
        <v>0.88105583113819042</v>
      </c>
      <c r="I6">
        <v>8</v>
      </c>
    </row>
    <row r="7" spans="2:9" x14ac:dyDescent="0.3">
      <c r="B7">
        <v>5</v>
      </c>
      <c r="C7" s="84">
        <v>0.9769757740148558</v>
      </c>
      <c r="E7" t="s">
        <v>82</v>
      </c>
      <c r="F7" t="e">
        <v>#N/A</v>
      </c>
      <c r="H7">
        <v>0.99536163661235122</v>
      </c>
      <c r="I7">
        <v>11</v>
      </c>
    </row>
    <row r="8" spans="2:9" x14ac:dyDescent="0.3">
      <c r="B8">
        <v>6</v>
      </c>
      <c r="C8" s="84">
        <v>0.90765172884959433</v>
      </c>
      <c r="E8" s="97" t="s">
        <v>83</v>
      </c>
      <c r="F8" s="97">
        <v>0.24120587626267395</v>
      </c>
      <c r="H8">
        <v>1.109667442086512</v>
      </c>
      <c r="I8">
        <v>24</v>
      </c>
    </row>
    <row r="9" spans="2:9" x14ac:dyDescent="0.3">
      <c r="B9">
        <v>7</v>
      </c>
      <c r="C9" s="84">
        <v>0.83695079186848487</v>
      </c>
      <c r="E9" t="s">
        <v>84</v>
      </c>
      <c r="F9">
        <v>5.8180274743644379E-2</v>
      </c>
      <c r="H9">
        <v>1.2239732475606728</v>
      </c>
      <c r="I9">
        <v>17</v>
      </c>
    </row>
    <row r="10" spans="2:9" x14ac:dyDescent="0.3">
      <c r="B10">
        <v>8</v>
      </c>
      <c r="C10" s="84">
        <v>1.2116907750831942</v>
      </c>
      <c r="E10" t="s">
        <v>85</v>
      </c>
      <c r="F10">
        <v>-0.38183516463449685</v>
      </c>
      <c r="H10">
        <v>1.3382790530348334</v>
      </c>
      <c r="I10">
        <v>13</v>
      </c>
    </row>
    <row r="11" spans="2:9" x14ac:dyDescent="0.3">
      <c r="B11">
        <v>9</v>
      </c>
      <c r="C11" s="84">
        <v>1.3061832215848035</v>
      </c>
      <c r="E11" t="s">
        <v>86</v>
      </c>
      <c r="F11">
        <v>-6.2526417436182424E-2</v>
      </c>
      <c r="H11">
        <v>1.4525848585089942</v>
      </c>
      <c r="I11">
        <v>6</v>
      </c>
    </row>
    <row r="12" spans="2:9" ht="15" thickBot="1" x14ac:dyDescent="0.35">
      <c r="B12">
        <v>10</v>
      </c>
      <c r="C12" s="84">
        <v>1.4493718663511284</v>
      </c>
      <c r="E12" t="s">
        <v>87</v>
      </c>
      <c r="F12">
        <v>1.0287522492674468</v>
      </c>
      <c r="H12" s="85" t="s">
        <v>93</v>
      </c>
      <c r="I12" s="85">
        <v>9</v>
      </c>
    </row>
    <row r="13" spans="2:9" x14ac:dyDescent="0.3">
      <c r="B13">
        <v>11</v>
      </c>
      <c r="C13" s="84">
        <v>0.7381397477902969</v>
      </c>
      <c r="E13" s="97" t="s">
        <v>88</v>
      </c>
      <c r="F13" s="97">
        <v>0.53813841471570822</v>
      </c>
    </row>
    <row r="14" spans="2:9" x14ac:dyDescent="0.3">
      <c r="B14">
        <v>12</v>
      </c>
      <c r="C14" s="84">
        <v>1.2788228600962612</v>
      </c>
      <c r="E14" s="97" t="s">
        <v>89</v>
      </c>
      <c r="F14" s="97">
        <v>1.566890663983155</v>
      </c>
    </row>
    <row r="15" spans="2:9" x14ac:dyDescent="0.3">
      <c r="B15">
        <v>13</v>
      </c>
      <c r="C15" s="84">
        <v>1.1276790038902129</v>
      </c>
      <c r="E15" t="s">
        <v>90</v>
      </c>
      <c r="F15">
        <v>109.425239561878</v>
      </c>
    </row>
    <row r="16" spans="2:9" ht="15" thickBot="1" x14ac:dyDescent="0.35">
      <c r="B16">
        <v>14</v>
      </c>
      <c r="C16" s="84">
        <v>1.0373251631618987</v>
      </c>
      <c r="E16" s="85" t="s">
        <v>91</v>
      </c>
      <c r="F16" s="85">
        <v>100</v>
      </c>
    </row>
    <row r="17" spans="2:3" x14ac:dyDescent="0.3">
      <c r="B17">
        <v>15</v>
      </c>
      <c r="C17" s="84">
        <v>0.82449101634886879</v>
      </c>
    </row>
    <row r="18" spans="2:3" x14ac:dyDescent="0.3">
      <c r="B18">
        <v>16</v>
      </c>
      <c r="C18" s="84">
        <v>1.058297262076453</v>
      </c>
    </row>
    <row r="19" spans="2:3" x14ac:dyDescent="0.3">
      <c r="B19">
        <v>17</v>
      </c>
      <c r="C19" s="84">
        <v>1.0135214667264367</v>
      </c>
    </row>
    <row r="20" spans="2:3" x14ac:dyDescent="0.3">
      <c r="B20">
        <v>18</v>
      </c>
      <c r="C20" s="84">
        <v>1.1554825660456716</v>
      </c>
    </row>
    <row r="21" spans="2:3" x14ac:dyDescent="0.3">
      <c r="B21">
        <v>19</v>
      </c>
      <c r="C21" s="84">
        <v>0.61215080994408633</v>
      </c>
    </row>
    <row r="22" spans="2:3" x14ac:dyDescent="0.3">
      <c r="B22">
        <v>20</v>
      </c>
      <c r="C22" s="84">
        <v>0.53813841471570822</v>
      </c>
    </row>
    <row r="23" spans="2:3" x14ac:dyDescent="0.3">
      <c r="B23">
        <v>21</v>
      </c>
      <c r="C23" s="84">
        <v>0.61570463205762094</v>
      </c>
    </row>
    <row r="24" spans="2:3" x14ac:dyDescent="0.3">
      <c r="B24">
        <v>22</v>
      </c>
      <c r="C24" s="84">
        <v>1.0368412234565474</v>
      </c>
    </row>
    <row r="25" spans="2:3" x14ac:dyDescent="0.3">
      <c r="B25">
        <v>23</v>
      </c>
      <c r="C25" s="84">
        <v>1.5100587798547709</v>
      </c>
    </row>
    <row r="26" spans="2:3" x14ac:dyDescent="0.3">
      <c r="B26">
        <v>24</v>
      </c>
      <c r="C26" s="84">
        <v>1.4685332238631261</v>
      </c>
    </row>
    <row r="27" spans="2:3" x14ac:dyDescent="0.3">
      <c r="B27">
        <v>25</v>
      </c>
      <c r="C27" s="84">
        <v>0.88164122193810557</v>
      </c>
    </row>
    <row r="28" spans="2:3" x14ac:dyDescent="0.3">
      <c r="B28">
        <v>26</v>
      </c>
      <c r="C28" s="84">
        <v>1.4795886082075069</v>
      </c>
    </row>
    <row r="29" spans="2:3" x14ac:dyDescent="0.3">
      <c r="B29">
        <v>27</v>
      </c>
      <c r="C29" s="84">
        <v>0.75784124171102762</v>
      </c>
    </row>
    <row r="30" spans="2:3" x14ac:dyDescent="0.3">
      <c r="B30">
        <v>28</v>
      </c>
      <c r="C30" s="84">
        <v>0.85157092971030157</v>
      </c>
    </row>
    <row r="31" spans="2:3" x14ac:dyDescent="0.3">
      <c r="B31">
        <v>29</v>
      </c>
      <c r="C31" s="84">
        <v>1.1153270237530704</v>
      </c>
    </row>
    <row r="32" spans="2:3" x14ac:dyDescent="0.3">
      <c r="B32">
        <v>30</v>
      </c>
      <c r="C32" s="84">
        <v>0.92993165416356072</v>
      </c>
    </row>
    <row r="33" spans="2:3" x14ac:dyDescent="0.3">
      <c r="B33">
        <v>31</v>
      </c>
      <c r="C33" s="84">
        <v>0.73829231554964048</v>
      </c>
    </row>
    <row r="34" spans="2:3" x14ac:dyDescent="0.3">
      <c r="B34">
        <v>32</v>
      </c>
      <c r="C34" s="84">
        <v>1.5514272203612365</v>
      </c>
    </row>
    <row r="35" spans="2:3" x14ac:dyDescent="0.3">
      <c r="B35">
        <v>33</v>
      </c>
      <c r="C35" s="84">
        <v>1.161711801757904</v>
      </c>
    </row>
    <row r="36" spans="2:3" x14ac:dyDescent="0.3">
      <c r="B36">
        <v>34</v>
      </c>
      <c r="C36" s="84">
        <v>1.0330467561965928</v>
      </c>
    </row>
    <row r="37" spans="2:3" x14ac:dyDescent="0.3">
      <c r="B37">
        <v>35</v>
      </c>
      <c r="C37" s="84">
        <v>1.0543938876537307</v>
      </c>
    </row>
    <row r="38" spans="2:3" x14ac:dyDescent="0.3">
      <c r="B38">
        <v>36</v>
      </c>
      <c r="C38" s="84">
        <v>1.5075095670164249</v>
      </c>
    </row>
    <row r="39" spans="2:3" x14ac:dyDescent="0.3">
      <c r="B39">
        <v>37</v>
      </c>
      <c r="C39" s="84">
        <v>0.70348643570372438</v>
      </c>
    </row>
    <row r="40" spans="2:3" x14ac:dyDescent="0.3">
      <c r="B40">
        <v>38</v>
      </c>
      <c r="C40" s="84">
        <v>0.82658430888122658</v>
      </c>
    </row>
    <row r="41" spans="2:3" x14ac:dyDescent="0.3">
      <c r="B41">
        <v>39</v>
      </c>
      <c r="C41" s="84">
        <v>1.2266282625672973</v>
      </c>
    </row>
    <row r="42" spans="2:3" x14ac:dyDescent="0.3">
      <c r="B42">
        <v>40</v>
      </c>
      <c r="C42" s="84">
        <v>1.2514752179748525</v>
      </c>
    </row>
    <row r="43" spans="2:3" x14ac:dyDescent="0.3">
      <c r="B43">
        <v>41</v>
      </c>
      <c r="C43" s="84">
        <v>1.0068097122679456</v>
      </c>
    </row>
    <row r="44" spans="2:3" x14ac:dyDescent="0.3">
      <c r="B44">
        <v>42</v>
      </c>
      <c r="C44" s="84">
        <v>0.85243370610680747</v>
      </c>
    </row>
    <row r="45" spans="2:3" x14ac:dyDescent="0.3">
      <c r="B45">
        <v>43</v>
      </c>
      <c r="C45" s="84">
        <v>0.81020216456307192</v>
      </c>
    </row>
    <row r="46" spans="2:3" x14ac:dyDescent="0.3">
      <c r="B46">
        <v>44</v>
      </c>
      <c r="C46" s="84">
        <v>1.1439843098018709</v>
      </c>
    </row>
    <row r="47" spans="2:3" x14ac:dyDescent="0.3">
      <c r="B47">
        <v>45</v>
      </c>
      <c r="C47" s="84">
        <v>1.0820597394597098</v>
      </c>
    </row>
    <row r="48" spans="2:3" x14ac:dyDescent="0.3">
      <c r="B48">
        <v>46</v>
      </c>
      <c r="C48" s="84">
        <v>0.99723873209680025</v>
      </c>
    </row>
    <row r="49" spans="2:3" x14ac:dyDescent="0.3">
      <c r="B49">
        <v>47</v>
      </c>
      <c r="C49" s="84">
        <v>1.2186535050135618</v>
      </c>
    </row>
    <row r="50" spans="2:3" x14ac:dyDescent="0.3">
      <c r="B50">
        <v>48</v>
      </c>
      <c r="C50" s="84">
        <v>1.0720031975550579</v>
      </c>
    </row>
    <row r="51" spans="2:3" x14ac:dyDescent="0.3">
      <c r="B51">
        <v>49</v>
      </c>
      <c r="C51" s="84">
        <v>1.1233318354516104</v>
      </c>
    </row>
    <row r="52" spans="2:3" x14ac:dyDescent="0.3">
      <c r="B52">
        <v>50</v>
      </c>
      <c r="C52" s="84">
        <v>1.1345061390103652</v>
      </c>
    </row>
    <row r="53" spans="2:3" x14ac:dyDescent="0.3">
      <c r="B53">
        <v>51</v>
      </c>
      <c r="C53" s="84">
        <v>1.2124320323896003</v>
      </c>
    </row>
    <row r="54" spans="2:3" x14ac:dyDescent="0.3">
      <c r="B54">
        <v>52</v>
      </c>
      <c r="C54" s="84">
        <v>1.1900397760291492</v>
      </c>
    </row>
    <row r="55" spans="2:3" x14ac:dyDescent="0.3">
      <c r="B55">
        <v>53</v>
      </c>
      <c r="C55" s="84">
        <v>0.75591436010811863</v>
      </c>
    </row>
    <row r="56" spans="2:3" x14ac:dyDescent="0.3">
      <c r="B56">
        <v>54</v>
      </c>
      <c r="C56" s="84">
        <v>0.9808334243533382</v>
      </c>
    </row>
    <row r="57" spans="2:3" x14ac:dyDescent="0.3">
      <c r="B57">
        <v>55</v>
      </c>
      <c r="C57" s="84">
        <v>1.1986942888044889</v>
      </c>
    </row>
    <row r="58" spans="2:3" x14ac:dyDescent="0.3">
      <c r="B58">
        <v>56</v>
      </c>
      <c r="C58" s="84">
        <v>1.1356807237677835</v>
      </c>
    </row>
    <row r="59" spans="2:3" x14ac:dyDescent="0.3">
      <c r="B59">
        <v>57</v>
      </c>
      <c r="C59" s="84">
        <v>1.3212592923308555</v>
      </c>
    </row>
    <row r="60" spans="2:3" x14ac:dyDescent="0.3">
      <c r="B60">
        <v>58</v>
      </c>
      <c r="C60" s="84">
        <v>1.0346553691081253</v>
      </c>
    </row>
    <row r="61" spans="2:3" x14ac:dyDescent="0.3">
      <c r="B61">
        <v>59</v>
      </c>
      <c r="C61" s="84">
        <v>1.3109857791614781</v>
      </c>
    </row>
    <row r="62" spans="2:3" x14ac:dyDescent="0.3">
      <c r="B62">
        <v>60</v>
      </c>
      <c r="C62" s="84">
        <v>1.2571409802297722</v>
      </c>
    </row>
    <row r="63" spans="2:3" x14ac:dyDescent="0.3">
      <c r="B63">
        <v>61</v>
      </c>
      <c r="C63" s="84">
        <v>1.027020276521087</v>
      </c>
    </row>
    <row r="64" spans="2:3" x14ac:dyDescent="0.3">
      <c r="B64">
        <v>62</v>
      </c>
      <c r="C64" s="84">
        <v>0.55090972131774518</v>
      </c>
    </row>
    <row r="65" spans="2:3" x14ac:dyDescent="0.3">
      <c r="B65">
        <v>63</v>
      </c>
      <c r="C65" s="84">
        <v>1.1001746325869373</v>
      </c>
    </row>
    <row r="66" spans="2:3" x14ac:dyDescent="0.3">
      <c r="B66">
        <v>64</v>
      </c>
      <c r="C66" s="84">
        <v>1.0772926981156143</v>
      </c>
    </row>
    <row r="67" spans="2:3" x14ac:dyDescent="0.3">
      <c r="B67">
        <v>65</v>
      </c>
      <c r="C67" s="84">
        <v>0.98097176607664827</v>
      </c>
    </row>
    <row r="68" spans="2:3" x14ac:dyDescent="0.3">
      <c r="B68">
        <v>66</v>
      </c>
      <c r="C68" s="84">
        <v>1.1891274406942245</v>
      </c>
    </row>
    <row r="69" spans="2:3" x14ac:dyDescent="0.3">
      <c r="B69">
        <v>67</v>
      </c>
      <c r="C69" s="84">
        <v>0.96616447684663875</v>
      </c>
    </row>
    <row r="70" spans="2:3" x14ac:dyDescent="0.3">
      <c r="B70">
        <v>68</v>
      </c>
      <c r="C70" s="84">
        <v>1.0400780639126814</v>
      </c>
    </row>
    <row r="71" spans="2:3" x14ac:dyDescent="0.3">
      <c r="B71">
        <v>69</v>
      </c>
      <c r="C71" s="84">
        <v>0.774193699041964</v>
      </c>
    </row>
    <row r="72" spans="2:3" x14ac:dyDescent="0.3">
      <c r="B72">
        <v>70</v>
      </c>
      <c r="C72" s="84">
        <v>1.1954128994190663</v>
      </c>
    </row>
    <row r="73" spans="2:3" x14ac:dyDescent="0.3">
      <c r="B73">
        <v>71</v>
      </c>
      <c r="C73" s="84">
        <v>1.0062845233431541</v>
      </c>
    </row>
    <row r="74" spans="2:3" x14ac:dyDescent="0.3">
      <c r="B74">
        <v>72</v>
      </c>
      <c r="C74" s="84">
        <v>1.5363206042971302</v>
      </c>
    </row>
    <row r="75" spans="2:3" x14ac:dyDescent="0.3">
      <c r="B75">
        <v>73</v>
      </c>
      <c r="C75" s="84">
        <v>1.4472709822923495</v>
      </c>
    </row>
    <row r="76" spans="2:3" x14ac:dyDescent="0.3">
      <c r="B76">
        <v>74</v>
      </c>
      <c r="C76" s="84">
        <v>1.4107071008452809</v>
      </c>
    </row>
    <row r="77" spans="2:3" x14ac:dyDescent="0.3">
      <c r="B77">
        <v>75</v>
      </c>
      <c r="C77" s="84">
        <v>1.2898352971650109</v>
      </c>
    </row>
    <row r="78" spans="2:3" x14ac:dyDescent="0.3">
      <c r="B78">
        <v>76</v>
      </c>
      <c r="C78" s="84">
        <v>1.0186459606867164</v>
      </c>
    </row>
    <row r="79" spans="2:3" x14ac:dyDescent="0.3">
      <c r="B79">
        <v>77</v>
      </c>
      <c r="C79" s="84">
        <v>1.4092272976381219</v>
      </c>
    </row>
    <row r="80" spans="2:3" x14ac:dyDescent="0.3">
      <c r="B80">
        <v>78</v>
      </c>
      <c r="C80" s="84">
        <v>0.67729486570257225</v>
      </c>
    </row>
    <row r="81" spans="2:3" x14ac:dyDescent="0.3">
      <c r="B81">
        <v>79</v>
      </c>
      <c r="C81" s="84">
        <v>1.2622211865519231</v>
      </c>
    </row>
    <row r="82" spans="2:3" x14ac:dyDescent="0.3">
      <c r="B82">
        <v>80</v>
      </c>
      <c r="C82" s="84">
        <v>1.4841652780780967</v>
      </c>
    </row>
    <row r="83" spans="2:3" x14ac:dyDescent="0.3">
      <c r="B83">
        <v>81</v>
      </c>
      <c r="C83" s="84">
        <v>1.226540337352046</v>
      </c>
    </row>
    <row r="84" spans="2:3" x14ac:dyDescent="0.3">
      <c r="B84">
        <v>82</v>
      </c>
      <c r="C84" s="84">
        <v>1.0961994365784147</v>
      </c>
    </row>
    <row r="85" spans="2:3" x14ac:dyDescent="0.3">
      <c r="B85">
        <v>83</v>
      </c>
      <c r="C85" s="84">
        <v>1.566890663983155</v>
      </c>
    </row>
    <row r="86" spans="2:3" x14ac:dyDescent="0.3">
      <c r="B86">
        <v>84</v>
      </c>
      <c r="C86" s="84">
        <v>0.99661466031548385</v>
      </c>
    </row>
    <row r="87" spans="2:3" x14ac:dyDescent="0.3">
      <c r="B87">
        <v>85</v>
      </c>
      <c r="C87" s="84">
        <v>0.91532816206562684</v>
      </c>
    </row>
    <row r="88" spans="2:3" x14ac:dyDescent="0.3">
      <c r="B88">
        <v>86</v>
      </c>
      <c r="C88" s="84">
        <v>0.93583945931007284</v>
      </c>
    </row>
    <row r="89" spans="2:3" x14ac:dyDescent="0.3">
      <c r="B89">
        <v>87</v>
      </c>
      <c r="C89" s="84">
        <v>1.4444292571894752</v>
      </c>
    </row>
    <row r="90" spans="2:3" x14ac:dyDescent="0.3">
      <c r="B90">
        <v>88</v>
      </c>
      <c r="C90" s="84">
        <v>0.95741046587802714</v>
      </c>
    </row>
    <row r="91" spans="2:3" x14ac:dyDescent="0.3">
      <c r="B91">
        <v>89</v>
      </c>
      <c r="C91" s="84">
        <v>1.0542713540824613</v>
      </c>
    </row>
    <row r="92" spans="2:3" x14ac:dyDescent="0.3">
      <c r="B92">
        <v>90</v>
      </c>
      <c r="C92" s="84">
        <v>0.83067824375491761</v>
      </c>
    </row>
    <row r="93" spans="2:3" x14ac:dyDescent="0.3">
      <c r="B93">
        <v>91</v>
      </c>
      <c r="C93" s="84">
        <v>1.17693334751594</v>
      </c>
    </row>
    <row r="94" spans="2:3" x14ac:dyDescent="0.3">
      <c r="B94">
        <v>92</v>
      </c>
      <c r="C94" s="84">
        <v>1.3817462860234444</v>
      </c>
    </row>
    <row r="95" spans="2:3" x14ac:dyDescent="0.3">
      <c r="B95">
        <v>93</v>
      </c>
      <c r="C95" s="84">
        <v>1.5456660964277553</v>
      </c>
    </row>
    <row r="96" spans="2:3" x14ac:dyDescent="0.3">
      <c r="B96">
        <v>94</v>
      </c>
      <c r="C96" s="84">
        <v>1.1007129894741623</v>
      </c>
    </row>
    <row r="97" spans="2:3" x14ac:dyDescent="0.3">
      <c r="B97">
        <v>95</v>
      </c>
      <c r="C97" s="84">
        <v>1.2473654282087043</v>
      </c>
    </row>
    <row r="98" spans="2:3" x14ac:dyDescent="0.3">
      <c r="B98">
        <v>96</v>
      </c>
      <c r="C98" s="84">
        <v>1.0133405991273887</v>
      </c>
    </row>
    <row r="99" spans="2:3" x14ac:dyDescent="0.3">
      <c r="B99">
        <v>97</v>
      </c>
      <c r="C99" s="84">
        <v>1.1507150949059981</v>
      </c>
    </row>
    <row r="100" spans="2:3" x14ac:dyDescent="0.3">
      <c r="B100">
        <v>98</v>
      </c>
      <c r="C100" s="84">
        <v>1.3020725303093552</v>
      </c>
    </row>
    <row r="101" spans="2:3" x14ac:dyDescent="0.3">
      <c r="B101">
        <v>99</v>
      </c>
      <c r="C101" s="84">
        <v>1.0551351000245572</v>
      </c>
    </row>
    <row r="102" spans="2:3" x14ac:dyDescent="0.3">
      <c r="B102">
        <v>100</v>
      </c>
      <c r="C102" s="84">
        <v>1.075088678495665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ΚΟΣΤΟΣ ΚΥΚΛΟΥ ΖΩΗΣ</vt:lpstr>
      <vt:lpstr>ΑΝΑΛΥΣΗ ΩΦΕΛΕΙΩΝ ΚΟΣΤΟΥΣ</vt:lpstr>
      <vt:lpstr>ΠΙΘΑΝΟΤΙΚΗ ΑΝΑΛΥΣΗ MONTE CARLO</vt:lpstr>
      <vt:lpstr>ΑΠΟΤΕΛΕΣΜΑΤΑ MONTE CARLO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dkant</dc:creator>
  <cp:lastModifiedBy>DIMITRIOS KANTIANIS</cp:lastModifiedBy>
  <cp:lastPrinted>2021-05-25T06:25:55Z</cp:lastPrinted>
  <dcterms:created xsi:type="dcterms:W3CDTF">2018-06-06T15:32:37Z</dcterms:created>
  <dcterms:modified xsi:type="dcterms:W3CDTF">2026-05-21T11:08:31Z</dcterms:modified>
</cp:coreProperties>
</file>