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tde\01-Μαθήματα\02-Εαρινό\ΔΕ\"/>
    </mc:Choice>
  </mc:AlternateContent>
  <bookViews>
    <workbookView xWindow="-120" yWindow="-120" windowWidth="29040" windowHeight="15840"/>
  </bookViews>
  <sheets>
    <sheet name="Ανάλυση Κερδισμένης Αξί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B42" i="1" l="1"/>
  <c r="BA42" i="1"/>
  <c r="AZ42" i="1"/>
  <c r="AY41" i="1"/>
  <c r="AX40" i="1"/>
  <c r="AY39" i="1"/>
  <c r="AX39" i="1"/>
  <c r="AS38" i="1"/>
  <c r="AT38" i="1"/>
  <c r="AU38" i="1"/>
  <c r="AV38" i="1"/>
  <c r="AW38" i="1"/>
  <c r="AR38" i="1"/>
  <c r="AP37" i="1"/>
  <c r="BB29" i="1"/>
  <c r="BA29" i="1"/>
  <c r="BB26" i="1"/>
  <c r="BA26" i="1"/>
  <c r="AZ26" i="1"/>
  <c r="AY25" i="1"/>
  <c r="AX24" i="1"/>
  <c r="AV9" i="1"/>
  <c r="AU8" i="1"/>
  <c r="AU7" i="1"/>
  <c r="AP5" i="1"/>
  <c r="AP21" i="1"/>
  <c r="BD12" i="1"/>
  <c r="BC12" i="1"/>
  <c r="AU58" i="1" l="1"/>
  <c r="AU59" i="1"/>
  <c r="AU53" i="1"/>
  <c r="AU57" i="1"/>
  <c r="BB11" i="1"/>
  <c r="BA11" i="1"/>
  <c r="AX13" i="1"/>
  <c r="AY13" i="1"/>
  <c r="AZ13" i="1"/>
  <c r="AW13" i="1"/>
  <c r="AX10" i="1"/>
  <c r="AY10" i="1"/>
  <c r="AZ10" i="1"/>
  <c r="AW10" i="1"/>
  <c r="AR6" i="1"/>
  <c r="AS6" i="1"/>
  <c r="AT6" i="1"/>
  <c r="AQ6" i="1"/>
  <c r="BD46" i="1" l="1"/>
  <c r="BH29" i="1"/>
  <c r="AS60" i="1" s="1"/>
  <c r="BB30" i="1"/>
  <c r="AR53" i="1"/>
  <c r="AR54" i="1"/>
  <c r="AR55" i="1"/>
  <c r="AR56" i="1"/>
  <c r="AR57" i="1"/>
  <c r="AR58" i="1"/>
  <c r="AR59" i="1"/>
  <c r="AR60" i="1"/>
  <c r="AR52" i="1"/>
  <c r="BF46" i="1"/>
  <c r="BE46" i="1"/>
  <c r="BG30" i="1"/>
  <c r="BF30" i="1"/>
  <c r="AX23" i="1"/>
  <c r="AR22" i="1"/>
  <c r="AZ46" i="1"/>
  <c r="AT46" i="1"/>
  <c r="AV46" i="1"/>
  <c r="AW46" i="1"/>
  <c r="AR46" i="1"/>
  <c r="BH37" i="1"/>
  <c r="AP53" i="1"/>
  <c r="AT53" i="1" s="1"/>
  <c r="AP54" i="1"/>
  <c r="AT54" i="1" s="1"/>
  <c r="AP55" i="1"/>
  <c r="AT55" i="1" s="1"/>
  <c r="AP56" i="1"/>
  <c r="AT56" i="1" s="1"/>
  <c r="AP57" i="1"/>
  <c r="AT57" i="1" s="1"/>
  <c r="AP58" i="1"/>
  <c r="AY58" i="1" s="1"/>
  <c r="AP59" i="1"/>
  <c r="AY59" i="1" s="1"/>
  <c r="AP60" i="1"/>
  <c r="AT60" i="1" s="1"/>
  <c r="AP52" i="1"/>
  <c r="BH24" i="1"/>
  <c r="AS55" i="1" s="1"/>
  <c r="AY55" i="1" s="1"/>
  <c r="AY23" i="1"/>
  <c r="AS22" i="1"/>
  <c r="AT22" i="1"/>
  <c r="AU22" i="1"/>
  <c r="AV22" i="1"/>
  <c r="AV30" i="1" s="1"/>
  <c r="AW22" i="1"/>
  <c r="AR30" i="1"/>
  <c r="BH44" i="1"/>
  <c r="BH43" i="1"/>
  <c r="BH41" i="1"/>
  <c r="BH40" i="1"/>
  <c r="BH39" i="1"/>
  <c r="BH23" i="1"/>
  <c r="AS54" i="1" s="1"/>
  <c r="AY54" i="1" s="1"/>
  <c r="BH25" i="1"/>
  <c r="AS56" i="1" s="1"/>
  <c r="BH27" i="1"/>
  <c r="AS58" i="1" s="1"/>
  <c r="BH28" i="1"/>
  <c r="AS59" i="1" s="1"/>
  <c r="BH21" i="1"/>
  <c r="AS52" i="1" s="1"/>
  <c r="BE12" i="1"/>
  <c r="AQ59" i="1" s="1"/>
  <c r="BG46" i="1"/>
  <c r="AY46" i="1"/>
  <c r="AX46" i="1"/>
  <c r="AU46" i="1"/>
  <c r="AQ46" i="1"/>
  <c r="BE30" i="1"/>
  <c r="BC30" i="1"/>
  <c r="AY30" i="1"/>
  <c r="AW30" i="1"/>
  <c r="AU30" i="1"/>
  <c r="AT30" i="1"/>
  <c r="AS30" i="1"/>
  <c r="AQ30" i="1"/>
  <c r="AP30" i="1"/>
  <c r="AP31" i="1" s="1"/>
  <c r="AQ31" i="1" s="1"/>
  <c r="BB45" i="1" l="1"/>
  <c r="BA45" i="1"/>
  <c r="AU60" i="1"/>
  <c r="BB60" i="1"/>
  <c r="BB56" i="1"/>
  <c r="BB54" i="1"/>
  <c r="BB55" i="1"/>
  <c r="BB53" i="1"/>
  <c r="AP61" i="1"/>
  <c r="AT52" i="1"/>
  <c r="AT59" i="1"/>
  <c r="AT58" i="1"/>
  <c r="AW58" i="1" s="1"/>
  <c r="AY60" i="1"/>
  <c r="BB46" i="1"/>
  <c r="BH45" i="1"/>
  <c r="BA46" i="1"/>
  <c r="AY56" i="1"/>
  <c r="AY52" i="1"/>
  <c r="BH42" i="1"/>
  <c r="AW54" i="1"/>
  <c r="AX54" i="1" s="1"/>
  <c r="AW55" i="1"/>
  <c r="AX55" i="1" s="1"/>
  <c r="AW59" i="1"/>
  <c r="BC46" i="1"/>
  <c r="BA30" i="1"/>
  <c r="AX30" i="1"/>
  <c r="BH26" i="1"/>
  <c r="AS57" i="1" s="1"/>
  <c r="AW57" i="1" s="1"/>
  <c r="AX57" i="1" s="1"/>
  <c r="AW56" i="1"/>
  <c r="AX56" i="1" s="1"/>
  <c r="BD30" i="1"/>
  <c r="BH38" i="1"/>
  <c r="AS46" i="1"/>
  <c r="AP46" i="1"/>
  <c r="AP47" i="1" s="1"/>
  <c r="AQ47" i="1" s="1"/>
  <c r="AR47" i="1" s="1"/>
  <c r="AZ30" i="1"/>
  <c r="BH22" i="1"/>
  <c r="AS53" i="1" s="1"/>
  <c r="AY53" i="1" s="1"/>
  <c r="AR31" i="1"/>
  <c r="AS31" i="1" s="1"/>
  <c r="AT31" i="1" s="1"/>
  <c r="AU31" i="1" s="1"/>
  <c r="AV31" i="1" s="1"/>
  <c r="AW31" i="1" s="1"/>
  <c r="BD14" i="1"/>
  <c r="BC14" i="1"/>
  <c r="BE13" i="1"/>
  <c r="AQ60" i="1" s="1"/>
  <c r="BB14" i="1"/>
  <c r="AX14" i="1"/>
  <c r="AY14" i="1"/>
  <c r="BE8" i="1"/>
  <c r="AQ55" i="1" s="1"/>
  <c r="AR14" i="1"/>
  <c r="AS14" i="1"/>
  <c r="AT14" i="1"/>
  <c r="AE18" i="1"/>
  <c r="AF9" i="1"/>
  <c r="AB9" i="1"/>
  <c r="X19" i="1"/>
  <c r="AJ14" i="1"/>
  <c r="X9" i="1"/>
  <c r="T9" i="1"/>
  <c r="T19" i="1"/>
  <c r="P14" i="1"/>
  <c r="L14" i="1"/>
  <c r="J13" i="1"/>
  <c r="M13" i="1" s="1"/>
  <c r="AV60" i="1" l="1"/>
  <c r="AV55" i="1"/>
  <c r="AU55" i="1"/>
  <c r="BB52" i="1"/>
  <c r="BA55" i="1"/>
  <c r="BA60" i="1"/>
  <c r="AS47" i="1"/>
  <c r="AT47" i="1" s="1"/>
  <c r="AU47" i="1" s="1"/>
  <c r="AV47" i="1" s="1"/>
  <c r="AW47" i="1" s="1"/>
  <c r="AX47" i="1" s="1"/>
  <c r="AY47" i="1" s="1"/>
  <c r="AZ47" i="1" s="1"/>
  <c r="BA47" i="1" s="1"/>
  <c r="BB47" i="1" s="1"/>
  <c r="BC47" i="1" s="1"/>
  <c r="BD47" i="1" s="1"/>
  <c r="BE47" i="1" s="1"/>
  <c r="BF47" i="1" s="1"/>
  <c r="BG47" i="1" s="1"/>
  <c r="AW52" i="1"/>
  <c r="AX52" i="1" s="1"/>
  <c r="BB57" i="1"/>
  <c r="AW53" i="1"/>
  <c r="AX53" i="1" s="1"/>
  <c r="BE9" i="1"/>
  <c r="AQ56" i="1" s="1"/>
  <c r="AU56" i="1" s="1"/>
  <c r="AV14" i="1"/>
  <c r="AT61" i="1"/>
  <c r="AQ14" i="1"/>
  <c r="BE6" i="1"/>
  <c r="AQ53" i="1" s="1"/>
  <c r="AU14" i="1"/>
  <c r="BE7" i="1"/>
  <c r="AQ54" i="1" s="1"/>
  <c r="AU54" i="1" s="1"/>
  <c r="AW14" i="1"/>
  <c r="BE10" i="1"/>
  <c r="AQ57" i="1" s="1"/>
  <c r="BA14" i="1"/>
  <c r="BE11" i="1"/>
  <c r="AQ58" i="1" s="1"/>
  <c r="AV58" i="1" s="1"/>
  <c r="AW60" i="1"/>
  <c r="AX60" i="1" s="1"/>
  <c r="BE5" i="1"/>
  <c r="AQ52" i="1" s="1"/>
  <c r="BA52" i="1" s="1"/>
  <c r="AP14" i="1"/>
  <c r="AP15" i="1" s="1"/>
  <c r="AQ15" i="1" s="1"/>
  <c r="AR15" i="1" s="1"/>
  <c r="AS15" i="1" s="1"/>
  <c r="AT15" i="1" s="1"/>
  <c r="AU15" i="1" s="1"/>
  <c r="AV15" i="1" s="1"/>
  <c r="AZ14" i="1"/>
  <c r="AX31" i="1"/>
  <c r="AY31" i="1" s="1"/>
  <c r="AZ31" i="1" s="1"/>
  <c r="BA31" i="1" s="1"/>
  <c r="BB31" i="1" s="1"/>
  <c r="BC31" i="1" s="1"/>
  <c r="BD31" i="1" s="1"/>
  <c r="BE31" i="1" s="1"/>
  <c r="BF31" i="1" s="1"/>
  <c r="BG31" i="1" s="1"/>
  <c r="AS61" i="1"/>
  <c r="AY57" i="1"/>
  <c r="AY61" i="1" s="1"/>
  <c r="AZ61" i="1" s="1"/>
  <c r="AW61" i="1"/>
  <c r="N13" i="1"/>
  <c r="Q13" i="1" s="1"/>
  <c r="R13" i="1" s="1"/>
  <c r="U18" i="1" s="1"/>
  <c r="V18" i="1" s="1"/>
  <c r="Y18" i="1" s="1"/>
  <c r="Z18" i="1" s="1"/>
  <c r="AW15" i="1" l="1"/>
  <c r="AX15" i="1" s="1"/>
  <c r="AY15" i="1" s="1"/>
  <c r="AZ15" i="1" s="1"/>
  <c r="BA15" i="1" s="1"/>
  <c r="BB15" i="1" s="1"/>
  <c r="BC15" i="1" s="1"/>
  <c r="BD15" i="1" s="1"/>
  <c r="AV57" i="1"/>
  <c r="BA57" i="1"/>
  <c r="AV54" i="1"/>
  <c r="BA54" i="1"/>
  <c r="AV53" i="1"/>
  <c r="BA53" i="1"/>
  <c r="BB61" i="1"/>
  <c r="AV56" i="1"/>
  <c r="BA56" i="1"/>
  <c r="AU52" i="1"/>
  <c r="AX61" i="1"/>
  <c r="AQ61" i="1"/>
  <c r="BA61" i="1" s="1"/>
  <c r="U8" i="1"/>
  <c r="V8" i="1" s="1"/>
  <c r="AV52" i="1" l="1"/>
  <c r="AU61" i="1"/>
  <c r="AV61" i="1" s="1"/>
  <c r="AF17" i="1"/>
  <c r="AG17" i="1" s="1"/>
  <c r="Y8" i="1"/>
  <c r="Z8" i="1" s="1"/>
  <c r="AC8" i="1"/>
  <c r="AD8" i="1" l="1"/>
  <c r="AG8" i="1" s="1"/>
  <c r="AH8" i="1" s="1"/>
  <c r="AK13" i="1" s="1"/>
  <c r="AL13" i="1" s="1"/>
  <c r="AL14" i="1" s="1"/>
  <c r="AK14" i="1" s="1"/>
  <c r="AK12" i="1" l="1"/>
  <c r="AH9" i="1"/>
  <c r="AG9" i="1" s="1"/>
  <c r="AG18" i="1"/>
  <c r="AF18" i="1" s="1"/>
  <c r="AG7" i="1" l="1"/>
  <c r="AD9" i="1"/>
  <c r="AC9" i="1" s="1"/>
  <c r="AF16" i="1"/>
  <c r="Z9" i="1" l="1"/>
  <c r="Y9" i="1" s="1"/>
  <c r="AC7" i="1"/>
  <c r="V9" i="1" l="1"/>
  <c r="U9" i="1" s="1"/>
  <c r="Y7" i="1"/>
  <c r="Z19" i="1"/>
  <c r="Y19" i="1" s="1"/>
  <c r="V19" i="1" l="1"/>
  <c r="U19" i="1" s="1"/>
  <c r="U17" i="1" s="1"/>
  <c r="Y17" i="1"/>
  <c r="U7" i="1"/>
  <c r="R14" i="1" l="1"/>
  <c r="Q14" i="1" s="1"/>
  <c r="N14" i="1" s="1"/>
  <c r="M14" i="1" s="1"/>
  <c r="Q12" i="1" l="1"/>
  <c r="J14" i="1"/>
  <c r="I14" i="1" s="1"/>
  <c r="I12" i="1" s="1"/>
  <c r="M12" i="1"/>
</calcChain>
</file>

<file path=xl/sharedStrings.xml><?xml version="1.0" encoding="utf-8"?>
<sst xmlns="http://schemas.openxmlformats.org/spreadsheetml/2006/main" count="196" uniqueCount="76">
  <si>
    <t>Δραστ.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</si>
  <si>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</si>
  <si>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</si>
  <si>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</si>
  <si>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</si>
  <si>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</si>
  <si>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</si>
  <si>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</si>
  <si>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</si>
  <si>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</si>
  <si>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C, E</t>
  </si>
  <si>
    <t>C,E</t>
  </si>
  <si>
    <t>TF</t>
  </si>
  <si>
    <t>Χ</t>
  </si>
  <si>
    <t>ES</t>
  </si>
  <si>
    <t>EF</t>
  </si>
  <si>
    <t xml:space="preserve"> Μη κρίσιμη δραστηριότητα</t>
  </si>
  <si>
    <t>LS</t>
  </si>
  <si>
    <t>LF</t>
  </si>
  <si>
    <t xml:space="preserve"> Κρίσιμη δραστηριότητα</t>
  </si>
  <si>
    <t>S</t>
  </si>
  <si>
    <t>Έλεγχος στο τέλος της 13ης εβδομάδας:</t>
  </si>
  <si>
    <t>διαδοχής</t>
  </si>
  <si>
    <t>(εβδομάδες)</t>
  </si>
  <si>
    <t>(ευρώ)</t>
  </si>
  <si>
    <t>Σχέσεις</t>
  </si>
  <si>
    <t>Διάρκεια</t>
  </si>
  <si>
    <t>Κόστος</t>
  </si>
  <si>
    <t>Ποσοστό</t>
  </si>
  <si>
    <t>ολοκληρ.</t>
  </si>
  <si>
    <t>Πραγματική</t>
  </si>
  <si>
    <t>έναρξη</t>
  </si>
  <si>
    <t>(%)</t>
  </si>
  <si>
    <t>διάρκεια</t>
  </si>
  <si>
    <t xml:space="preserve">Πραγματικό </t>
  </si>
  <si>
    <t>κόστος</t>
  </si>
  <si>
    <t>ως λοιπές καθυστερήσεις</t>
  </si>
  <si>
    <t>W1</t>
  </si>
  <si>
    <t>W2</t>
  </si>
  <si>
    <t>W3</t>
  </si>
  <si>
    <t>W4</t>
  </si>
  <si>
    <t>W5</t>
  </si>
  <si>
    <t>W6</t>
  </si>
  <si>
    <t>W7</t>
  </si>
  <si>
    <t>W8</t>
  </si>
  <si>
    <t>W9</t>
  </si>
  <si>
    <t>W10</t>
  </si>
  <si>
    <t>W11</t>
  </si>
  <si>
    <t>W12</t>
  </si>
  <si>
    <t>W13</t>
  </si>
  <si>
    <t>W14</t>
  </si>
  <si>
    <t>W15</t>
  </si>
  <si>
    <t>Σύνολο</t>
  </si>
  <si>
    <t>BCWS</t>
  </si>
  <si>
    <t>ACWP</t>
  </si>
  <si>
    <t>Υπολογισμός BCWS (PV) - Γραμμή βάσης (baseline plan)</t>
  </si>
  <si>
    <t>Υπολογισμός ACWP (AC) - Πραγματική πρόοδος (actual cost)</t>
  </si>
  <si>
    <t>Υπολογισμός BCWP (EV) - Κερδισμένη αξία (earned value)</t>
  </si>
  <si>
    <t>BCWP</t>
  </si>
  <si>
    <t>1 επιπλέον λοιπών καθυστ.</t>
  </si>
  <si>
    <t>2 επιπλέον</t>
  </si>
  <si>
    <t>1 επιπλέον</t>
  </si>
  <si>
    <t>W16</t>
  </si>
  <si>
    <t>W17</t>
  </si>
  <si>
    <t>W18</t>
  </si>
  <si>
    <t>1 αργότερα</t>
  </si>
  <si>
    <t>BAC</t>
  </si>
  <si>
    <t>PC</t>
  </si>
  <si>
    <t>SV</t>
  </si>
  <si>
    <t>SV(%)</t>
  </si>
  <si>
    <t>CV</t>
  </si>
  <si>
    <t>CV(%)</t>
  </si>
  <si>
    <t>EAC</t>
  </si>
  <si>
    <t>VAC</t>
  </si>
  <si>
    <t>SPI</t>
  </si>
  <si>
    <t>CPI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</si>
</sst>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rgb="FFC00000"/>
      <name val="Calibri"/>
      <family val="2"/>
      <charset val="161"/>
      <scheme val="minor"/>
    </font>
    <font>
      <b/>
      <sz val="10"/>
      <color rgb="FF002060"/>
      <name val="Calibri"/>
      <family val="2"/>
      <charset val="161"/>
      <scheme val="minor"/>
    </font>
    <font>
      <b/>
      <sz val="10"/>
      <color theme="9" tint="-0.499984740745262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10"/>
      <color rgb="FFC00000"/>
      <name val="Calibri"/>
      <family val="2"/>
      <charset val="161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Dashed">
        <color rgb="FFFF0000"/>
      </right>
      <top style="thin">
        <color indexed="64"/>
      </top>
      <bottom style="thin">
        <color indexed="64"/>
      </bottom>
      <diagonal/>
    </border>
    <border>
      <left/>
      <right style="mediumDashed">
        <color rgb="FFFF0000"/>
      </right>
      <top/>
      <bottom/>
      <diagonal/>
    </border>
    <border>
      <left/>
      <right style="mediumDashed">
        <color rgb="FFFF0000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2" xfId="0" applyFont="1" applyBorder="1"/>
    <xf numFmtId="0" fontId="1" fillId="3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9" fontId="1" fillId="0" borderId="0" xfId="0" applyNumberFormat="1" applyFont="1" applyAlignment="1">
      <alignment horizontal="center" vertical="center"/>
    </xf>
    <xf numFmtId="0" fontId="1" fillId="0" borderId="0" xfId="0" applyFont="1" applyAlignment="1"/>
    <xf numFmtId="0" fontId="4" fillId="0" borderId="0" xfId="0" applyFont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9" fontId="1" fillId="0" borderId="3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/>
    </xf>
    <xf numFmtId="0" fontId="1" fillId="6" borderId="10" xfId="0" applyFont="1" applyFill="1" applyBorder="1" applyAlignment="1">
      <alignment horizontal="center"/>
    </xf>
    <xf numFmtId="0" fontId="1" fillId="6" borderId="14" xfId="0" applyFont="1" applyFill="1" applyBorder="1" applyAlignment="1">
      <alignment horizontal="center"/>
    </xf>
    <xf numFmtId="0" fontId="6" fillId="6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6" borderId="5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0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3" fontId="1" fillId="3" borderId="0" xfId="0" applyNumberFormat="1" applyFont="1" applyFill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13" xfId="0" applyNumberFormat="1" applyFont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3" borderId="13" xfId="0" applyNumberFormat="1" applyFont="1" applyFill="1" applyBorder="1" applyAlignment="1">
      <alignment horizontal="center"/>
    </xf>
    <xf numFmtId="3" fontId="1" fillId="3" borderId="0" xfId="0" applyNumberFormat="1" applyFont="1" applyFill="1" applyBorder="1" applyAlignment="1">
      <alignment horizontal="center"/>
    </xf>
    <xf numFmtId="3" fontId="1" fillId="0" borderId="7" xfId="0" applyNumberFormat="1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3" fontId="1" fillId="3" borderId="3" xfId="0" applyNumberFormat="1" applyFont="1" applyFill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10" xfId="0" applyNumberFormat="1" applyFont="1" applyBorder="1" applyAlignment="1">
      <alignment horizontal="center"/>
    </xf>
    <xf numFmtId="3" fontId="1" fillId="0" borderId="0" xfId="0" applyNumberFormat="1" applyFont="1"/>
    <xf numFmtId="3" fontId="1" fillId="4" borderId="0" xfId="0" applyNumberFormat="1" applyFont="1" applyFill="1" applyAlignment="1">
      <alignment horizontal="center"/>
    </xf>
    <xf numFmtId="3" fontId="1" fillId="0" borderId="0" xfId="0" applyNumberFormat="1" applyFont="1" applyFill="1" applyAlignment="1">
      <alignment horizontal="center"/>
    </xf>
    <xf numFmtId="3" fontId="1" fillId="0" borderId="13" xfId="0" applyNumberFormat="1" applyFont="1" applyFill="1" applyBorder="1" applyAlignment="1">
      <alignment horizontal="center"/>
    </xf>
    <xf numFmtId="3" fontId="1" fillId="0" borderId="8" xfId="0" applyNumberFormat="1" applyFont="1" applyFill="1" applyBorder="1" applyAlignment="1">
      <alignment horizontal="center"/>
    </xf>
    <xf numFmtId="3" fontId="1" fillId="0" borderId="0" xfId="0" applyNumberFormat="1" applyFont="1" applyAlignment="1"/>
    <xf numFmtId="3" fontId="1" fillId="0" borderId="6" xfId="0" applyNumberFormat="1" applyFont="1" applyFill="1" applyBorder="1" applyAlignment="1">
      <alignment horizontal="center"/>
    </xf>
    <xf numFmtId="3" fontId="1" fillId="0" borderId="0" xfId="0" applyNumberFormat="1" applyFont="1" applyBorder="1"/>
    <xf numFmtId="3" fontId="1" fillId="0" borderId="7" xfId="0" applyNumberFormat="1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3" fontId="1" fillId="0" borderId="7" xfId="0" applyNumberFormat="1" applyFont="1" applyBorder="1"/>
    <xf numFmtId="3" fontId="1" fillId="0" borderId="3" xfId="0" applyNumberFormat="1" applyFont="1" applyBorder="1"/>
    <xf numFmtId="3" fontId="1" fillId="2" borderId="11" xfId="0" applyNumberFormat="1" applyFont="1" applyFill="1" applyBorder="1" applyAlignment="1">
      <alignment horizontal="center"/>
    </xf>
    <xf numFmtId="3" fontId="1" fillId="2" borderId="2" xfId="0" applyNumberFormat="1" applyFont="1" applyFill="1" applyBorder="1" applyAlignment="1">
      <alignment horizontal="center"/>
    </xf>
    <xf numFmtId="3" fontId="1" fillId="2" borderId="7" xfId="0" applyNumberFormat="1" applyFont="1" applyFill="1" applyBorder="1" applyAlignment="1">
      <alignment horizontal="center"/>
    </xf>
    <xf numFmtId="3" fontId="1" fillId="5" borderId="0" xfId="0" applyNumberFormat="1" applyFont="1" applyFill="1" applyAlignment="1">
      <alignment horizontal="center"/>
    </xf>
    <xf numFmtId="3" fontId="1" fillId="4" borderId="3" xfId="0" applyNumberFormat="1" applyFont="1" applyFill="1" applyBorder="1" applyAlignment="1">
      <alignment horizontal="center"/>
    </xf>
    <xf numFmtId="3" fontId="1" fillId="5" borderId="3" xfId="0" applyNumberFormat="1" applyFont="1" applyFill="1" applyBorder="1" applyAlignment="1">
      <alignment horizontal="center"/>
    </xf>
    <xf numFmtId="3" fontId="1" fillId="5" borderId="13" xfId="0" applyNumberFormat="1" applyFont="1" applyFill="1" applyBorder="1" applyAlignment="1">
      <alignment horizontal="center"/>
    </xf>
    <xf numFmtId="3" fontId="1" fillId="4" borderId="13" xfId="0" applyNumberFormat="1" applyFont="1" applyFill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9" fontId="1" fillId="0" borderId="1" xfId="0" applyNumberFormat="1" applyFont="1" applyBorder="1" applyAlignment="1">
      <alignment horizontal="center" vertical="center"/>
    </xf>
    <xf numFmtId="0" fontId="1" fillId="7" borderId="1" xfId="0" applyFont="1" applyFill="1" applyBorder="1"/>
    <xf numFmtId="0" fontId="2" fillId="7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/>
    </xf>
    <xf numFmtId="3" fontId="1" fillId="2" borderId="12" xfId="0" applyNumberFormat="1" applyFont="1" applyFill="1" applyBorder="1" applyAlignment="1">
      <alignment horizontal="center"/>
    </xf>
    <xf numFmtId="3" fontId="1" fillId="2" borderId="9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12" xfId="0" applyNumberFormat="1" applyFont="1" applyFill="1" applyBorder="1" applyAlignment="1">
      <alignment horizontal="center"/>
    </xf>
    <xf numFmtId="3" fontId="5" fillId="2" borderId="9" xfId="0" applyNumberFormat="1" applyFont="1" applyFill="1" applyBorder="1" applyAlignment="1">
      <alignment horizontal="center"/>
    </xf>
    <xf numFmtId="3" fontId="4" fillId="2" borderId="4" xfId="0" applyNumberFormat="1" applyFont="1" applyFill="1" applyBorder="1" applyAlignment="1">
      <alignment horizontal="center"/>
    </xf>
    <xf numFmtId="3" fontId="4" fillId="2" borderId="12" xfId="0" applyNumberFormat="1" applyFont="1" applyFill="1" applyBorder="1" applyAlignment="1">
      <alignment horizontal="center"/>
    </xf>
    <xf numFmtId="3" fontId="4" fillId="2" borderId="9" xfId="0" applyNumberFormat="1" applyFont="1" applyFill="1" applyBorder="1" applyAlignment="1">
      <alignment horizontal="center"/>
    </xf>
    <xf numFmtId="3" fontId="6" fillId="2" borderId="4" xfId="0" applyNumberFormat="1" applyFont="1" applyFill="1" applyBorder="1" applyAlignment="1">
      <alignment horizontal="center"/>
    </xf>
    <xf numFmtId="3" fontId="6" fillId="2" borderId="12" xfId="0" applyNumberFormat="1" applyFont="1" applyFill="1" applyBorder="1" applyAlignment="1">
      <alignment horizontal="center"/>
    </xf>
    <xf numFmtId="3" fontId="6" fillId="2" borderId="9" xfId="0" applyNumberFormat="1" applyFont="1" applyFill="1" applyBorder="1" applyAlignment="1">
      <alignment horizontal="center"/>
    </xf>
    <xf numFmtId="3" fontId="8" fillId="4" borderId="6" xfId="0" applyNumberFormat="1" applyFont="1" applyFill="1" applyBorder="1" applyAlignment="1">
      <alignment horizontal="center"/>
    </xf>
    <xf numFmtId="3" fontId="8" fillId="4" borderId="2" xfId="0" applyNumberFormat="1" applyFont="1" applyFill="1" applyBorder="1" applyAlignment="1">
      <alignment horizontal="center"/>
    </xf>
    <xf numFmtId="3" fontId="8" fillId="4" borderId="0" xfId="0" applyNumberFormat="1" applyFont="1" applyFill="1" applyAlignment="1">
      <alignment horizontal="center"/>
    </xf>
    <xf numFmtId="3" fontId="8" fillId="5" borderId="6" xfId="0" applyNumberFormat="1" applyFont="1" applyFill="1" applyBorder="1" applyAlignment="1">
      <alignment horizontal="center"/>
    </xf>
    <xf numFmtId="3" fontId="8" fillId="5" borderId="0" xfId="0" applyNumberFormat="1" applyFont="1" applyFill="1" applyBorder="1" applyAlignment="1">
      <alignment horizontal="center"/>
    </xf>
    <xf numFmtId="3" fontId="8" fillId="5" borderId="0" xfId="0" applyNumberFormat="1" applyFont="1" applyFill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center"/>
    </xf>
    <xf numFmtId="4" fontId="4" fillId="8" borderId="1" xfId="0" applyNumberFormat="1" applyFont="1" applyFill="1" applyBorder="1" applyAlignment="1">
      <alignment horizontal="center"/>
    </xf>
    <xf numFmtId="3" fontId="4" fillId="8" borderId="1" xfId="0" applyNumberFormat="1" applyFont="1" applyFill="1" applyBorder="1" applyAlignment="1">
      <alignment horizontal="center"/>
    </xf>
    <xf numFmtId="164" fontId="4" fillId="8" borderId="1" xfId="0" applyNumberFormat="1" applyFont="1" applyFill="1" applyBorder="1" applyAlignment="1">
      <alignment horizontal="center"/>
    </xf>
    <xf numFmtId="9" fontId="1" fillId="0" borderId="1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'Ανάλυση Κερδισμένης Αξίας'!$AO$15</c:f>
              <c:strCache>
                <c:ptCount val="1"/>
                <c:pt idx="0">
                  <c:v>BCWS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4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19050">
                <a:solidFill>
                  <a:schemeClr val="accent1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dLbl>
              <c:idx val="12"/>
              <c:layout>
                <c:manualLayout>
                  <c:x val="-7.895267368922132E-2"/>
                  <c:y val="-4.083299305839120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overflow" horzOverflow="overflow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  <a:noFill/>
                    <a:ln>
                      <a:noFill/>
                    </a:ln>
                  </c15:spPr>
                  <c15:layout/>
                </c:ext>
                <c:ext xmlns:c16="http://schemas.microsoft.com/office/drawing/2014/chart" uri="{C3380CC4-5D6E-409C-BE32-E72D297353CC}">
                  <c16:uniqueId val="{00000011-7C62-473F-9629-77E9FF11F0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overflow" horzOverflow="overflow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noFill/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'Ανάλυση Κερδισμένης Αξίας'!$AP$15:$BD$15</c:f>
              <c:numCache>
                <c:formatCode>#,##0</c:formatCode>
                <c:ptCount val="15"/>
                <c:pt idx="0">
                  <c:v>500</c:v>
                </c:pt>
                <c:pt idx="1">
                  <c:v>3000</c:v>
                </c:pt>
                <c:pt idx="2">
                  <c:v>5500</c:v>
                </c:pt>
                <c:pt idx="3">
                  <c:v>8000</c:v>
                </c:pt>
                <c:pt idx="4">
                  <c:v>10500</c:v>
                </c:pt>
                <c:pt idx="5">
                  <c:v>13000</c:v>
                </c:pt>
                <c:pt idx="6">
                  <c:v>14000</c:v>
                </c:pt>
                <c:pt idx="7">
                  <c:v>16500</c:v>
                </c:pt>
                <c:pt idx="8">
                  <c:v>19000</c:v>
                </c:pt>
                <c:pt idx="9">
                  <c:v>21500</c:v>
                </c:pt>
                <c:pt idx="10">
                  <c:v>24000</c:v>
                </c:pt>
                <c:pt idx="11">
                  <c:v>28000</c:v>
                </c:pt>
                <c:pt idx="12">
                  <c:v>32000</c:v>
                </c:pt>
                <c:pt idx="13">
                  <c:v>34500</c:v>
                </c:pt>
                <c:pt idx="14">
                  <c:v>37000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C62-473F-9629-77E9FF11F06E}"/>
            </c:ext>
          </c:extLst>
        </c:ser>
        <c:ser>
          <c:idx val="1"/>
          <c:order val="1"/>
          <c:tx>
            <c:strRef>
              <c:f>'Ανάλυση Κερδισμένης Αξίας'!$AO$31</c:f>
              <c:strCache>
                <c:ptCount val="1"/>
                <c:pt idx="0">
                  <c:v>ACWP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square"/>
            <c:size val="4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19050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dLbl>
              <c:idx val="12"/>
              <c:layout>
                <c:manualLayout>
                  <c:x val="-7.3868009855952918E-2"/>
                  <c:y val="-4.4161149925675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7C62-473F-9629-77E9FF11F0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noFill/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'Ανάλυση Κερδισμένης Αξίας'!$AP$31:$BB$31</c:f>
              <c:numCache>
                <c:formatCode>#,##0</c:formatCode>
                <c:ptCount val="13"/>
                <c:pt idx="0">
                  <c:v>1500</c:v>
                </c:pt>
                <c:pt idx="1">
                  <c:v>1500</c:v>
                </c:pt>
                <c:pt idx="2">
                  <c:v>3000</c:v>
                </c:pt>
                <c:pt idx="3">
                  <c:v>4500</c:v>
                </c:pt>
                <c:pt idx="4">
                  <c:v>6000</c:v>
                </c:pt>
                <c:pt idx="5">
                  <c:v>7500</c:v>
                </c:pt>
                <c:pt idx="6">
                  <c:v>9000</c:v>
                </c:pt>
                <c:pt idx="7">
                  <c:v>10500</c:v>
                </c:pt>
                <c:pt idx="8">
                  <c:v>12750</c:v>
                </c:pt>
                <c:pt idx="9">
                  <c:v>15000</c:v>
                </c:pt>
                <c:pt idx="10">
                  <c:v>15250</c:v>
                </c:pt>
                <c:pt idx="11">
                  <c:v>16000</c:v>
                </c:pt>
                <c:pt idx="12">
                  <c:v>16750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7C62-473F-9629-77E9FF11F06E}"/>
            </c:ext>
          </c:extLst>
        </c:ser>
        <c:ser>
          <c:idx val="2"/>
          <c:order val="2"/>
          <c:tx>
            <c:strRef>
              <c:f>'Ανάλυση Κερδισμένης Αξίας'!$AO$47</c:f>
              <c:strCache>
                <c:ptCount val="1"/>
                <c:pt idx="0">
                  <c:v>BCWP</c:v>
                </c:pt>
              </c:strCache>
            </c:strRef>
          </c:tx>
          <c:spPr>
            <a:ln w="19050" cap="rnd">
              <a:solidFill>
                <a:srgbClr val="00B05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diamond"/>
            <c:size val="5"/>
            <c:spPr>
              <a:solidFill>
                <a:srgbClr val="00B050"/>
              </a:solidFill>
              <a:ln w="19050">
                <a:solidFill>
                  <a:srgbClr val="00B050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dLbl>
              <c:idx val="12"/>
              <c:layout>
                <c:manualLayout>
                  <c:x val="1.7692097767338155E-2"/>
                  <c:y val="3.734836330432154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7C62-473F-9629-77E9FF11F0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noFill/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'Ανάλυση Κερδισμένης Αξίας'!$AP$47:$BB$47</c:f>
              <c:numCache>
                <c:formatCode>#,##0</c:formatCode>
                <c:ptCount val="13"/>
                <c:pt idx="0">
                  <c:v>500</c:v>
                </c:pt>
                <c:pt idx="1">
                  <c:v>500</c:v>
                </c:pt>
                <c:pt idx="2">
                  <c:v>2166.666666666667</c:v>
                </c:pt>
                <c:pt idx="3">
                  <c:v>3833.3333333333339</c:v>
                </c:pt>
                <c:pt idx="4">
                  <c:v>5500.0000000000009</c:v>
                </c:pt>
                <c:pt idx="5">
                  <c:v>7166.6666666666679</c:v>
                </c:pt>
                <c:pt idx="6">
                  <c:v>8833.3333333333339</c:v>
                </c:pt>
                <c:pt idx="7">
                  <c:v>10500</c:v>
                </c:pt>
                <c:pt idx="8">
                  <c:v>12250</c:v>
                </c:pt>
                <c:pt idx="9">
                  <c:v>14000</c:v>
                </c:pt>
                <c:pt idx="10">
                  <c:v>14500</c:v>
                </c:pt>
                <c:pt idx="11">
                  <c:v>17000</c:v>
                </c:pt>
                <c:pt idx="12">
                  <c:v>19500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7C62-473F-9629-77E9FF11F0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051136"/>
        <c:axId val="475057696"/>
      </c:lineChart>
      <c:catAx>
        <c:axId val="4750511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Week</a:t>
                </a:r>
              </a:p>
            </c:rich>
          </c:tx>
          <c:layout>
            <c:manualLayout>
              <c:xMode val="edge"/>
              <c:yMode val="edge"/>
              <c:x val="0.50115040235676722"/>
              <c:y val="0.933795047180873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057696"/>
        <c:crosses val="autoZero"/>
        <c:auto val="1"/>
        <c:lblAlgn val="ctr"/>
        <c:lblOffset val="100"/>
        <c:noMultiLvlLbl val="0"/>
      </c:catAx>
      <c:valAx>
        <c:axId val="475057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Cost</a:t>
                </a:r>
              </a:p>
            </c:rich>
          </c:tx>
          <c:layout>
            <c:manualLayout>
              <c:xMode val="edge"/>
              <c:yMode val="edge"/>
              <c:x val="1.7547397363720053E-2"/>
              <c:y val="0.3993380198104606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 w="12700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0511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</xdr:colOff>
      <xdr:row>13</xdr:row>
      <xdr:rowOff>0</xdr:rowOff>
    </xdr:from>
    <xdr:to>
      <xdr:col>11</xdr:col>
      <xdr:colOff>9525</xdr:colOff>
      <xdr:row>13</xdr:row>
      <xdr:rowOff>0</xdr:rowOff>
    </xdr:to>
    <xdr:cxnSp macro="">
      <xdr:nvCxnSpPr>
        <xdr:cNvPr id="2" name="Ευθύγραμμο βέλος σύνδεσης 2">
          <a:extLst>
            <a:ext uri="{FF2B5EF4-FFF2-40B4-BE49-F238E27FC236}">
              <a16:creationId xmlns:a16="http://schemas.microsoft.com/office/drawing/2014/main" id="{670D288A-EBA1-4AFC-B81B-7C65BDA81F7C}"/>
            </a:ext>
          </a:extLst>
        </xdr:cNvPr>
        <xdr:cNvCxnSpPr/>
      </xdr:nvCxnSpPr>
      <xdr:spPr>
        <a:xfrm>
          <a:off x="4610100" y="2286000"/>
          <a:ext cx="742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12</xdr:row>
      <xdr:rowOff>160193</xdr:rowOff>
    </xdr:from>
    <xdr:to>
      <xdr:col>15</xdr:col>
      <xdr:colOff>0</xdr:colOff>
      <xdr:row>12</xdr:row>
      <xdr:rowOff>160193</xdr:rowOff>
    </xdr:to>
    <xdr:cxnSp macro="">
      <xdr:nvCxnSpPr>
        <xdr:cNvPr id="3" name="Ευθύγραμμο βέλος σύνδεσης 5">
          <a:extLst>
            <a:ext uri="{FF2B5EF4-FFF2-40B4-BE49-F238E27FC236}">
              <a16:creationId xmlns:a16="http://schemas.microsoft.com/office/drawing/2014/main" id="{43AF92AE-3047-490A-A7FD-AD172192782F}"/>
            </a:ext>
          </a:extLst>
        </xdr:cNvPr>
        <xdr:cNvCxnSpPr/>
      </xdr:nvCxnSpPr>
      <xdr:spPr>
        <a:xfrm>
          <a:off x="6143625" y="2082511"/>
          <a:ext cx="24678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246784</xdr:colOff>
      <xdr:row>9</xdr:row>
      <xdr:rowOff>5293</xdr:rowOff>
    </xdr:from>
    <xdr:to>
      <xdr:col>18</xdr:col>
      <xdr:colOff>243417</xdr:colOff>
      <xdr:row>12</xdr:row>
      <xdr:rowOff>0</xdr:rowOff>
    </xdr:to>
    <xdr:cxnSp macro="">
      <xdr:nvCxnSpPr>
        <xdr:cNvPr id="5" name="Ευθύγραμμο βέλος σύνδεσης 9">
          <a:extLst>
            <a:ext uri="{FF2B5EF4-FFF2-40B4-BE49-F238E27FC236}">
              <a16:creationId xmlns:a16="http://schemas.microsoft.com/office/drawing/2014/main" id="{F3AD9AAB-D694-4693-9F35-AEEDF569CE8C}"/>
            </a:ext>
          </a:extLst>
        </xdr:cNvPr>
        <xdr:cNvCxnSpPr/>
      </xdr:nvCxnSpPr>
      <xdr:spPr>
        <a:xfrm flipV="1">
          <a:off x="7130761" y="1447032"/>
          <a:ext cx="243417" cy="475286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5953</xdr:colOff>
      <xdr:row>14</xdr:row>
      <xdr:rowOff>5953</xdr:rowOff>
    </xdr:from>
    <xdr:to>
      <xdr:col>19</xdr:col>
      <xdr:colOff>0</xdr:colOff>
      <xdr:row>17</xdr:row>
      <xdr:rowOff>9525</xdr:rowOff>
    </xdr:to>
    <xdr:cxnSp macro="">
      <xdr:nvCxnSpPr>
        <xdr:cNvPr id="6" name="Ευθύγραμμο βέλος σύνδεσης 11">
          <a:extLst>
            <a:ext uri="{FF2B5EF4-FFF2-40B4-BE49-F238E27FC236}">
              <a16:creationId xmlns:a16="http://schemas.microsoft.com/office/drawing/2014/main" id="{873482EB-693E-4659-967A-5BA0C4A901EE}"/>
            </a:ext>
          </a:extLst>
        </xdr:cNvPr>
        <xdr:cNvCxnSpPr/>
      </xdr:nvCxnSpPr>
      <xdr:spPr>
        <a:xfrm>
          <a:off x="7179469" y="2256234"/>
          <a:ext cx="244078" cy="4857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0</xdr:colOff>
      <xdr:row>7</xdr:row>
      <xdr:rowOff>160193</xdr:rowOff>
    </xdr:from>
    <xdr:to>
      <xdr:col>23</xdr:col>
      <xdr:colOff>0</xdr:colOff>
      <xdr:row>7</xdr:row>
      <xdr:rowOff>160193</xdr:rowOff>
    </xdr:to>
    <xdr:cxnSp macro="">
      <xdr:nvCxnSpPr>
        <xdr:cNvPr id="8" name="Ευθύγραμμο βέλος σύνδεσης 15">
          <a:extLst>
            <a:ext uri="{FF2B5EF4-FFF2-40B4-BE49-F238E27FC236}">
              <a16:creationId xmlns:a16="http://schemas.microsoft.com/office/drawing/2014/main" id="{02DBC990-41C6-4F00-9DA9-C2D1578897F5}"/>
            </a:ext>
          </a:extLst>
        </xdr:cNvPr>
        <xdr:cNvCxnSpPr/>
      </xdr:nvCxnSpPr>
      <xdr:spPr>
        <a:xfrm>
          <a:off x="8117898" y="1281545"/>
          <a:ext cx="24678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1924</xdr:colOff>
      <xdr:row>9</xdr:row>
      <xdr:rowOff>5292</xdr:rowOff>
    </xdr:from>
    <xdr:to>
      <xdr:col>29</xdr:col>
      <xdr:colOff>242455</xdr:colOff>
      <xdr:row>16</xdr:row>
      <xdr:rowOff>0</xdr:rowOff>
    </xdr:to>
    <xdr:cxnSp macro="">
      <xdr:nvCxnSpPr>
        <xdr:cNvPr id="11" name="Ευθύγραμμο βέλος σύνδεσης 21">
          <a:extLst>
            <a:ext uri="{FF2B5EF4-FFF2-40B4-BE49-F238E27FC236}">
              <a16:creationId xmlns:a16="http://schemas.microsoft.com/office/drawing/2014/main" id="{33B3E8AC-B35D-4262-8A8A-34039FECF285}"/>
            </a:ext>
          </a:extLst>
        </xdr:cNvPr>
        <xdr:cNvCxnSpPr/>
      </xdr:nvCxnSpPr>
      <xdr:spPr>
        <a:xfrm>
          <a:off x="8119822" y="1447031"/>
          <a:ext cx="1968019" cy="111606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4329</xdr:colOff>
      <xdr:row>17</xdr:row>
      <xdr:rowOff>160193</xdr:rowOff>
    </xdr:from>
    <xdr:to>
      <xdr:col>22</xdr:col>
      <xdr:colOff>242454</xdr:colOff>
      <xdr:row>17</xdr:row>
      <xdr:rowOff>160193</xdr:rowOff>
    </xdr:to>
    <xdr:cxnSp macro="">
      <xdr:nvCxnSpPr>
        <xdr:cNvPr id="12" name="Ευθύγραμμο βέλος σύνδεσης 23">
          <a:extLst>
            <a:ext uri="{FF2B5EF4-FFF2-40B4-BE49-F238E27FC236}">
              <a16:creationId xmlns:a16="http://schemas.microsoft.com/office/drawing/2014/main" id="{248A2F0E-442C-4619-8D54-1CC452F6D741}"/>
            </a:ext>
          </a:extLst>
        </xdr:cNvPr>
        <xdr:cNvCxnSpPr/>
      </xdr:nvCxnSpPr>
      <xdr:spPr>
        <a:xfrm>
          <a:off x="8122227" y="2883477"/>
          <a:ext cx="2381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9</xdr:row>
      <xdr:rowOff>4329</xdr:rowOff>
    </xdr:from>
    <xdr:to>
      <xdr:col>25</xdr:col>
      <xdr:colOff>4330</xdr:colOff>
      <xdr:row>17</xdr:row>
      <xdr:rowOff>0</xdr:rowOff>
    </xdr:to>
    <xdr:cxnSp macro="">
      <xdr:nvCxnSpPr>
        <xdr:cNvPr id="21" name="Ευθύγραμμο βέλος σύνδεσης 21">
          <a:extLst>
            <a:ext uri="{FF2B5EF4-FFF2-40B4-BE49-F238E27FC236}">
              <a16:creationId xmlns:a16="http://schemas.microsoft.com/office/drawing/2014/main" id="{1C9C7EC0-80E6-43FA-9583-DEDE1225D662}"/>
            </a:ext>
          </a:extLst>
        </xdr:cNvPr>
        <xdr:cNvCxnSpPr/>
      </xdr:nvCxnSpPr>
      <xdr:spPr>
        <a:xfrm flipV="1">
          <a:off x="8611466" y="1446068"/>
          <a:ext cx="251114" cy="1277216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0</xdr:colOff>
      <xdr:row>7</xdr:row>
      <xdr:rowOff>160193</xdr:rowOff>
    </xdr:from>
    <xdr:to>
      <xdr:col>27</xdr:col>
      <xdr:colOff>4330</xdr:colOff>
      <xdr:row>8</xdr:row>
      <xdr:rowOff>1</xdr:rowOff>
    </xdr:to>
    <xdr:cxnSp macro="">
      <xdr:nvCxnSpPr>
        <xdr:cNvPr id="27" name="Ευθύγραμμο βέλος σύνδεσης 21">
          <a:extLst>
            <a:ext uri="{FF2B5EF4-FFF2-40B4-BE49-F238E27FC236}">
              <a16:creationId xmlns:a16="http://schemas.microsoft.com/office/drawing/2014/main" id="{FDFDE4E3-FE36-47E3-9D06-647B2C588CBA}"/>
            </a:ext>
          </a:extLst>
        </xdr:cNvPr>
        <xdr:cNvCxnSpPr/>
      </xdr:nvCxnSpPr>
      <xdr:spPr>
        <a:xfrm flipV="1">
          <a:off x="9105034" y="1281545"/>
          <a:ext cx="251114" cy="1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4330</xdr:colOff>
      <xdr:row>17</xdr:row>
      <xdr:rowOff>4330</xdr:rowOff>
    </xdr:from>
    <xdr:to>
      <xdr:col>29</xdr:col>
      <xdr:colOff>242455</xdr:colOff>
      <xdr:row>18</xdr:row>
      <xdr:rowOff>2</xdr:rowOff>
    </xdr:to>
    <xdr:cxnSp macro="">
      <xdr:nvCxnSpPr>
        <xdr:cNvPr id="33" name="Ευθύγραμμο βέλος σύνδεσης 21">
          <a:extLst>
            <a:ext uri="{FF2B5EF4-FFF2-40B4-BE49-F238E27FC236}">
              <a16:creationId xmlns:a16="http://schemas.microsoft.com/office/drawing/2014/main" id="{58C83AEE-78A4-41E6-8823-AB285D082D95}"/>
            </a:ext>
          </a:extLst>
        </xdr:cNvPr>
        <xdr:cNvCxnSpPr/>
      </xdr:nvCxnSpPr>
      <xdr:spPr>
        <a:xfrm flipV="1">
          <a:off x="9109364" y="2727614"/>
          <a:ext cx="978477" cy="15586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242455</xdr:colOff>
      <xdr:row>7</xdr:row>
      <xdr:rowOff>160193</xdr:rowOff>
    </xdr:from>
    <xdr:to>
      <xdr:col>31</xdr:col>
      <xdr:colOff>4329</xdr:colOff>
      <xdr:row>8</xdr:row>
      <xdr:rowOff>1</xdr:rowOff>
    </xdr:to>
    <xdr:cxnSp macro="">
      <xdr:nvCxnSpPr>
        <xdr:cNvPr id="36" name="Ευθύγραμμο βέλος σύνδεσης 21">
          <a:extLst>
            <a:ext uri="{FF2B5EF4-FFF2-40B4-BE49-F238E27FC236}">
              <a16:creationId xmlns:a16="http://schemas.microsoft.com/office/drawing/2014/main" id="{01B31FB0-799B-4D6B-9D2B-B07B8986D24D}"/>
            </a:ext>
          </a:extLst>
        </xdr:cNvPr>
        <xdr:cNvCxnSpPr/>
      </xdr:nvCxnSpPr>
      <xdr:spPr>
        <a:xfrm>
          <a:off x="10087841" y="1281545"/>
          <a:ext cx="255443" cy="1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5292</xdr:colOff>
      <xdr:row>14</xdr:row>
      <xdr:rowOff>5292</xdr:rowOff>
    </xdr:from>
    <xdr:to>
      <xdr:col>35</xdr:col>
      <xdr:colOff>5291</xdr:colOff>
      <xdr:row>16</xdr:row>
      <xdr:rowOff>0</xdr:rowOff>
    </xdr:to>
    <xdr:cxnSp macro="">
      <xdr:nvCxnSpPr>
        <xdr:cNvPr id="43" name="Ευθύγραμμο βέλος σύνδεσης 21">
          <a:extLst>
            <a:ext uri="{FF2B5EF4-FFF2-40B4-BE49-F238E27FC236}">
              <a16:creationId xmlns:a16="http://schemas.microsoft.com/office/drawing/2014/main" id="{3C652DCD-2187-4292-8D8F-FE5A50CE4E30}"/>
            </a:ext>
          </a:extLst>
        </xdr:cNvPr>
        <xdr:cNvCxnSpPr/>
      </xdr:nvCxnSpPr>
      <xdr:spPr>
        <a:xfrm flipV="1">
          <a:off x="10895542" y="2301875"/>
          <a:ext cx="497416" cy="322792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248708</xdr:colOff>
      <xdr:row>9</xdr:row>
      <xdr:rowOff>0</xdr:rowOff>
    </xdr:from>
    <xdr:to>
      <xdr:col>35</xdr:col>
      <xdr:colOff>5291</xdr:colOff>
      <xdr:row>11</xdr:row>
      <xdr:rowOff>158750</xdr:rowOff>
    </xdr:to>
    <xdr:cxnSp macro="">
      <xdr:nvCxnSpPr>
        <xdr:cNvPr id="47" name="Ευθύγραμμο βέλος σύνδεσης 21">
          <a:extLst>
            <a:ext uri="{FF2B5EF4-FFF2-40B4-BE49-F238E27FC236}">
              <a16:creationId xmlns:a16="http://schemas.microsoft.com/office/drawing/2014/main" id="{17698D85-7D30-4856-9D39-D1A0DDA7AE0D}"/>
            </a:ext>
          </a:extLst>
        </xdr:cNvPr>
        <xdr:cNvCxnSpPr/>
      </xdr:nvCxnSpPr>
      <xdr:spPr>
        <a:xfrm>
          <a:off x="11138958" y="1476375"/>
          <a:ext cx="254000" cy="48683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1587</xdr:colOff>
      <xdr:row>31</xdr:row>
      <xdr:rowOff>100011</xdr:rowOff>
    </xdr:from>
    <xdr:to>
      <xdr:col>39</xdr:col>
      <xdr:colOff>9524</xdr:colOff>
      <xdr:row>61</xdr:row>
      <xdr:rowOff>2856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1644D48-134C-492D-B48F-C15D778449A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160004</xdr:colOff>
      <xdr:row>37</xdr:row>
      <xdr:rowOff>147182</xdr:rowOff>
    </xdr:from>
    <xdr:to>
      <xdr:col>31</xdr:col>
      <xdr:colOff>160983</xdr:colOff>
      <xdr:row>57</xdr:row>
      <xdr:rowOff>92962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1F0816C7-4CB0-4D2A-807B-14E9F0F645A7}"/>
            </a:ext>
          </a:extLst>
        </xdr:cNvPr>
        <xdr:cNvCxnSpPr/>
      </xdr:nvCxnSpPr>
      <xdr:spPr>
        <a:xfrm>
          <a:off x="10453808" y="6188753"/>
          <a:ext cx="979" cy="3211495"/>
        </a:xfrm>
        <a:prstGeom prst="line">
          <a:avLst/>
        </a:prstGeom>
        <a:ln w="19050">
          <a:solidFill>
            <a:srgbClr val="FF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0.87951</cdr:x>
      <cdr:y>0.10543</cdr:y>
    </cdr:from>
    <cdr:to>
      <cdr:x>0.87955</cdr:x>
      <cdr:y>0.88672</cdr:y>
    </cdr:to>
    <cdr:cxnSp macro="">
      <cdr:nvCxnSpPr>
        <cdr:cNvPr id="2" name="Straight Connector 1">
          <a:extLst xmlns:a="http://schemas.openxmlformats.org/drawingml/2006/main">
            <a:ext uri="{FF2B5EF4-FFF2-40B4-BE49-F238E27FC236}">
              <a16:creationId xmlns:a16="http://schemas.microsoft.com/office/drawing/2014/main" id="{1F0816C7-4CB0-4D2A-807B-14E9F0F645A7}"/>
            </a:ext>
          </a:extLst>
        </cdr:cNvPr>
        <cdr:cNvCxnSpPr/>
      </cdr:nvCxnSpPr>
      <cdr:spPr>
        <a:xfrm xmlns:a="http://schemas.openxmlformats.org/drawingml/2006/main">
          <a:off x="6900293" y="506193"/>
          <a:ext cx="314" cy="3751300"/>
        </a:xfrm>
        <a:prstGeom xmlns:a="http://schemas.openxmlformats.org/drawingml/2006/main" prst="line">
          <a:avLst/>
        </a:prstGeom>
        <a:ln xmlns:a="http://schemas.openxmlformats.org/drawingml/2006/main" w="19050">
          <a:solidFill>
            <a:srgbClr val="FF0000"/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H64"/>
  <sheetViews>
    <sheetView tabSelected="1" zoomScaleNormal="100" workbookViewId="0">
      <selection activeCell="L25" sqref="L25"/>
    </sheetView>
  </sheetViews>
  <sheetFormatPr defaultColWidth="9.109375" defaultRowHeight="13.8" x14ac:dyDescent="0.3"/>
  <cols>
    <col min="1" max="1" width="3.6640625" style="1" customWidth="1"/>
    <col min="2" max="2" width="6.6640625" style="1" customWidth="1"/>
    <col min="3" max="3" width="8.6640625" style="1" customWidth="1"/>
    <col min="4" max="4" width="22.33203125" style="2" bestFit="1" customWidth="1"/>
    <col min="5" max="5" width="10.5546875" style="1" bestFit="1" customWidth="1"/>
    <col min="6" max="6" width="10.5546875" style="3" bestFit="1" customWidth="1"/>
    <col min="7" max="31" width="3.6640625" style="3" customWidth="1"/>
    <col min="32" max="40" width="3.6640625" style="1" customWidth="1"/>
    <col min="41" max="41" width="6.6640625" style="1" customWidth="1"/>
    <col min="42" max="43" width="6.44140625" style="1" bestFit="1" customWidth="1"/>
    <col min="44" max="44" width="5.6640625" style="1" customWidth="1"/>
    <col min="45" max="46" width="6.44140625" style="1" bestFit="1" customWidth="1"/>
    <col min="47" max="47" width="7.33203125" style="1" customWidth="1"/>
    <col min="48" max="48" width="7.33203125" style="1" bestFit="1" customWidth="1"/>
    <col min="49" max="49" width="6.88671875" style="1" bestFit="1" customWidth="1"/>
    <col min="50" max="50" width="7.33203125" style="1" bestFit="1" customWidth="1"/>
    <col min="51" max="51" width="6.88671875" style="1" bestFit="1" customWidth="1"/>
    <col min="52" max="56" width="6.44140625" style="1" bestFit="1" customWidth="1"/>
    <col min="57" max="57" width="6.5546875" style="1" bestFit="1" customWidth="1"/>
    <col min="58" max="59" width="6.44140625" style="1" bestFit="1" customWidth="1"/>
    <col min="60" max="60" width="6.5546875" style="1" bestFit="1" customWidth="1"/>
    <col min="61" max="16384" width="9.109375" style="1"/>
  </cols>
  <sheetData>
    <row r="2" spans="2:57" x14ac:dyDescent="0.3">
      <c r="B2" s="29" t="s">
        <v>0</v>
      </c>
      <c r="C2" s="29" t="s">
        <v>25</v>
      </c>
      <c r="D2" s="29" t="s">
        <v>26</v>
      </c>
      <c r="E2" s="29" t="s">
        <v>27</v>
      </c>
    </row>
    <row r="3" spans="2:57" s="4" customFormat="1" x14ac:dyDescent="0.3">
      <c r="B3" s="30"/>
      <c r="C3" s="30" t="s">
        <v>22</v>
      </c>
      <c r="D3" s="30" t="s">
        <v>23</v>
      </c>
      <c r="E3" s="30" t="s">
        <v>24</v>
      </c>
      <c r="F3" s="3"/>
      <c r="G3" s="3"/>
      <c r="H3" s="3"/>
      <c r="I3" s="3" t="s">
        <v>12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P3" s="97" t="s">
        <v>55</v>
      </c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</row>
    <row r="4" spans="2:57" x14ac:dyDescent="0.3">
      <c r="B4" s="4" t="s">
        <v>1</v>
      </c>
      <c r="C4" s="4"/>
      <c r="D4" s="2">
        <v>1</v>
      </c>
      <c r="E4" s="3">
        <v>500</v>
      </c>
      <c r="H4" s="28" t="s">
        <v>13</v>
      </c>
      <c r="I4" s="5" t="s">
        <v>14</v>
      </c>
      <c r="J4" s="5" t="s">
        <v>15</v>
      </c>
      <c r="K4" s="6" t="s">
        <v>16</v>
      </c>
      <c r="AO4" s="24"/>
      <c r="AP4" s="20" t="s">
        <v>37</v>
      </c>
      <c r="AQ4" s="20" t="s">
        <v>38</v>
      </c>
      <c r="AR4" s="20" t="s">
        <v>39</v>
      </c>
      <c r="AS4" s="20" t="s">
        <v>40</v>
      </c>
      <c r="AT4" s="20" t="s">
        <v>41</v>
      </c>
      <c r="AU4" s="20" t="s">
        <v>42</v>
      </c>
      <c r="AV4" s="20" t="s">
        <v>43</v>
      </c>
      <c r="AW4" s="20" t="s">
        <v>44</v>
      </c>
      <c r="AX4" s="20" t="s">
        <v>45</v>
      </c>
      <c r="AY4" s="20" t="s">
        <v>46</v>
      </c>
      <c r="AZ4" s="20" t="s">
        <v>47</v>
      </c>
      <c r="BA4" s="20" t="s">
        <v>48</v>
      </c>
      <c r="BB4" s="26" t="s">
        <v>49</v>
      </c>
      <c r="BC4" s="20" t="s">
        <v>50</v>
      </c>
      <c r="BD4" s="25" t="s">
        <v>51</v>
      </c>
      <c r="BE4" s="20" t="s">
        <v>52</v>
      </c>
    </row>
    <row r="5" spans="2:57" x14ac:dyDescent="0.3">
      <c r="B5" s="4" t="s">
        <v>2</v>
      </c>
      <c r="C5" s="4" t="s">
        <v>1</v>
      </c>
      <c r="D5" s="2">
        <v>4</v>
      </c>
      <c r="E5" s="3">
        <v>10000</v>
      </c>
      <c r="H5" s="5" t="s">
        <v>4</v>
      </c>
      <c r="I5" s="5" t="s">
        <v>17</v>
      </c>
      <c r="J5" s="5" t="s">
        <v>18</v>
      </c>
      <c r="AO5" s="32" t="s">
        <v>1</v>
      </c>
      <c r="AP5" s="34">
        <f>$E$4/$D$4</f>
        <v>500</v>
      </c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6"/>
      <c r="BC5" s="35"/>
      <c r="BD5" s="37"/>
      <c r="BE5" s="58">
        <f>SUM(AP5:BB5)</f>
        <v>500</v>
      </c>
    </row>
    <row r="6" spans="2:57" x14ac:dyDescent="0.3">
      <c r="B6" s="4" t="s">
        <v>3</v>
      </c>
      <c r="C6" s="4" t="s">
        <v>2</v>
      </c>
      <c r="D6" s="2">
        <v>1</v>
      </c>
      <c r="E6" s="3">
        <v>1500</v>
      </c>
      <c r="AO6" s="32" t="s">
        <v>2</v>
      </c>
      <c r="AP6" s="35"/>
      <c r="AQ6" s="34">
        <f>$E$5/$D$5</f>
        <v>2500</v>
      </c>
      <c r="AR6" s="34">
        <f t="shared" ref="AR6:AT6" si="0">$E$5/$D$5</f>
        <v>2500</v>
      </c>
      <c r="AS6" s="34">
        <f t="shared" si="0"/>
        <v>2500</v>
      </c>
      <c r="AT6" s="34">
        <f t="shared" si="0"/>
        <v>2500</v>
      </c>
      <c r="AU6" s="35"/>
      <c r="AV6" s="35"/>
      <c r="AW6" s="35"/>
      <c r="AX6" s="35"/>
      <c r="AY6" s="35"/>
      <c r="AZ6" s="35"/>
      <c r="BA6" s="35"/>
      <c r="BB6" s="36"/>
      <c r="BC6" s="35"/>
      <c r="BD6" s="38"/>
      <c r="BE6" s="59">
        <f t="shared" ref="BE6:BE13" si="1">SUM(AP6:BB6)</f>
        <v>10000</v>
      </c>
    </row>
    <row r="7" spans="2:57" x14ac:dyDescent="0.3">
      <c r="B7" s="4" t="s">
        <v>4</v>
      </c>
      <c r="C7" s="4" t="s">
        <v>2</v>
      </c>
      <c r="D7" s="2">
        <v>1</v>
      </c>
      <c r="E7" s="3">
        <v>1000</v>
      </c>
      <c r="I7" s="3" t="s">
        <v>12</v>
      </c>
      <c r="U7" s="3">
        <f>U9-U8</f>
        <v>1</v>
      </c>
      <c r="Y7" s="3">
        <f>Y9-Y8</f>
        <v>0</v>
      </c>
      <c r="AC7" s="3">
        <f>AC9-AC8</f>
        <v>0</v>
      </c>
      <c r="AF7" s="3"/>
      <c r="AG7" s="3">
        <f>AG9-AG8</f>
        <v>0</v>
      </c>
      <c r="AH7" s="3"/>
      <c r="AO7" s="32" t="s">
        <v>3</v>
      </c>
      <c r="AP7" s="35"/>
      <c r="AQ7" s="35"/>
      <c r="AR7" s="35"/>
      <c r="AS7" s="35"/>
      <c r="AT7" s="35"/>
      <c r="AU7" s="34">
        <f>$E$6/$D$6</f>
        <v>1500</v>
      </c>
      <c r="AV7" s="35"/>
      <c r="AW7" s="35"/>
      <c r="AX7" s="35"/>
      <c r="AY7" s="35"/>
      <c r="AZ7" s="35"/>
      <c r="BA7" s="35"/>
      <c r="BB7" s="36"/>
      <c r="BC7" s="35"/>
      <c r="BD7" s="38"/>
      <c r="BE7" s="59">
        <f t="shared" si="1"/>
        <v>1500</v>
      </c>
    </row>
    <row r="8" spans="2:57" x14ac:dyDescent="0.3">
      <c r="B8" s="4" t="s">
        <v>5</v>
      </c>
      <c r="C8" s="4" t="s">
        <v>4</v>
      </c>
      <c r="D8" s="2">
        <v>1</v>
      </c>
      <c r="E8" s="3">
        <v>1000</v>
      </c>
      <c r="H8" s="19" t="s">
        <v>13</v>
      </c>
      <c r="I8" s="7" t="s">
        <v>14</v>
      </c>
      <c r="J8" s="7" t="s">
        <v>15</v>
      </c>
      <c r="K8" s="6" t="s">
        <v>19</v>
      </c>
      <c r="T8" s="28" t="s">
        <v>3</v>
      </c>
      <c r="U8" s="5">
        <f>R13</f>
        <v>5</v>
      </c>
      <c r="V8" s="5">
        <f>U8+T9</f>
        <v>6</v>
      </c>
      <c r="X8" s="19" t="s">
        <v>6</v>
      </c>
      <c r="Y8" s="7">
        <f>MAX(V8,Z18)</f>
        <v>7</v>
      </c>
      <c r="Z8" s="7">
        <f>Y8+X9</f>
        <v>11</v>
      </c>
      <c r="AB8" s="19" t="s">
        <v>7</v>
      </c>
      <c r="AC8" s="7">
        <f>MAX(Z18,Z8)</f>
        <v>11</v>
      </c>
      <c r="AD8" s="7">
        <f>AC8+AB9</f>
        <v>13</v>
      </c>
      <c r="AF8" s="19" t="s">
        <v>8</v>
      </c>
      <c r="AG8" s="7">
        <f>AD8</f>
        <v>13</v>
      </c>
      <c r="AH8" s="7">
        <f>AG8+AF9</f>
        <v>15</v>
      </c>
      <c r="AO8" s="32" t="s">
        <v>4</v>
      </c>
      <c r="AP8" s="35"/>
      <c r="AQ8" s="35"/>
      <c r="AR8" s="35"/>
      <c r="AS8" s="35"/>
      <c r="AT8" s="35"/>
      <c r="AU8" s="34">
        <f>$E$7/$D$7</f>
        <v>1000</v>
      </c>
      <c r="AV8" s="35"/>
      <c r="AW8" s="35"/>
      <c r="AX8" s="35"/>
      <c r="AY8" s="35"/>
      <c r="AZ8" s="35"/>
      <c r="BA8" s="35"/>
      <c r="BB8" s="36"/>
      <c r="BC8" s="35"/>
      <c r="BD8" s="38"/>
      <c r="BE8" s="59">
        <f t="shared" si="1"/>
        <v>1000</v>
      </c>
    </row>
    <row r="9" spans="2:57" x14ac:dyDescent="0.3">
      <c r="B9" s="4" t="s">
        <v>6</v>
      </c>
      <c r="C9" s="4" t="s">
        <v>10</v>
      </c>
      <c r="D9" s="2">
        <v>4</v>
      </c>
      <c r="E9" s="3">
        <v>2000</v>
      </c>
      <c r="H9" s="7" t="s">
        <v>4</v>
      </c>
      <c r="I9" s="7" t="s">
        <v>17</v>
      </c>
      <c r="J9" s="7" t="s">
        <v>18</v>
      </c>
      <c r="T9" s="5">
        <f>D6</f>
        <v>1</v>
      </c>
      <c r="U9" s="5">
        <f>V9-T9</f>
        <v>6</v>
      </c>
      <c r="V9" s="5">
        <f>MIN(Y9,AF18)</f>
        <v>7</v>
      </c>
      <c r="X9" s="7">
        <f>D9</f>
        <v>4</v>
      </c>
      <c r="Y9" s="7">
        <f>Z9-X9</f>
        <v>7</v>
      </c>
      <c r="Z9" s="7">
        <f>AC9</f>
        <v>11</v>
      </c>
      <c r="AB9" s="7">
        <f>D10</f>
        <v>2</v>
      </c>
      <c r="AC9" s="7">
        <f>AD9-AB9</f>
        <v>11</v>
      </c>
      <c r="AD9" s="7">
        <f>AG9</f>
        <v>13</v>
      </c>
      <c r="AF9" s="7">
        <f>D11</f>
        <v>2</v>
      </c>
      <c r="AG9" s="7">
        <f>AH9-AF9</f>
        <v>13</v>
      </c>
      <c r="AH9" s="7">
        <f>AK14</f>
        <v>15</v>
      </c>
      <c r="AO9" s="32" t="s">
        <v>5</v>
      </c>
      <c r="AP9" s="35"/>
      <c r="AQ9" s="35"/>
      <c r="AR9" s="35"/>
      <c r="AS9" s="35"/>
      <c r="AT9" s="35"/>
      <c r="AU9" s="35"/>
      <c r="AV9" s="34">
        <f>$E$8/$D$8</f>
        <v>1000</v>
      </c>
      <c r="AW9" s="35"/>
      <c r="AX9" s="35"/>
      <c r="AY9" s="35"/>
      <c r="AZ9" s="35"/>
      <c r="BA9" s="35"/>
      <c r="BB9" s="36"/>
      <c r="BC9" s="35"/>
      <c r="BD9" s="38"/>
      <c r="BE9" s="59">
        <f t="shared" si="1"/>
        <v>1000</v>
      </c>
    </row>
    <row r="10" spans="2:57" x14ac:dyDescent="0.3">
      <c r="B10" s="4" t="s">
        <v>7</v>
      </c>
      <c r="C10" s="4" t="s">
        <v>6</v>
      </c>
      <c r="D10" s="2">
        <v>2</v>
      </c>
      <c r="E10" s="3">
        <v>8000</v>
      </c>
      <c r="AO10" s="32" t="s">
        <v>6</v>
      </c>
      <c r="AP10" s="35"/>
      <c r="AQ10" s="35"/>
      <c r="AR10" s="35"/>
      <c r="AS10" s="35"/>
      <c r="AT10" s="35"/>
      <c r="AU10" s="35"/>
      <c r="AV10" s="35"/>
      <c r="AW10" s="34">
        <f>$E$9/$D$9</f>
        <v>500</v>
      </c>
      <c r="AX10" s="34">
        <f t="shared" ref="AX10:AZ10" si="2">$E$9/$D$9</f>
        <v>500</v>
      </c>
      <c r="AY10" s="34">
        <f t="shared" si="2"/>
        <v>500</v>
      </c>
      <c r="AZ10" s="34">
        <f t="shared" si="2"/>
        <v>500</v>
      </c>
      <c r="BA10" s="35"/>
      <c r="BB10" s="36"/>
      <c r="BC10" s="35"/>
      <c r="BD10" s="38"/>
      <c r="BE10" s="59">
        <f t="shared" si="1"/>
        <v>2000</v>
      </c>
    </row>
    <row r="11" spans="2:57" x14ac:dyDescent="0.3">
      <c r="B11" s="4" t="s">
        <v>8</v>
      </c>
      <c r="C11" s="4" t="s">
        <v>7</v>
      </c>
      <c r="D11" s="2">
        <v>2</v>
      </c>
      <c r="E11" s="3">
        <v>5000</v>
      </c>
      <c r="AO11" s="32" t="s">
        <v>7</v>
      </c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4">
        <f>$E$10/$D$10</f>
        <v>4000</v>
      </c>
      <c r="BB11" s="39">
        <f>$E$10/$D$10</f>
        <v>4000</v>
      </c>
      <c r="BC11" s="35"/>
      <c r="BD11" s="38"/>
      <c r="BE11" s="59">
        <f t="shared" si="1"/>
        <v>8000</v>
      </c>
    </row>
    <row r="12" spans="2:57" x14ac:dyDescent="0.3">
      <c r="B12" s="15" t="s">
        <v>9</v>
      </c>
      <c r="C12" s="15" t="s">
        <v>11</v>
      </c>
      <c r="D12" s="16">
        <v>4</v>
      </c>
      <c r="E12" s="17">
        <v>8000</v>
      </c>
      <c r="I12" s="3">
        <f>I14-I13</f>
        <v>0</v>
      </c>
      <c r="M12" s="3">
        <f>M14-M13</f>
        <v>0</v>
      </c>
      <c r="Q12" s="3">
        <f>Q14-Q13</f>
        <v>0</v>
      </c>
      <c r="AJ12" s="3"/>
      <c r="AK12" s="3">
        <f>AK14-AK13</f>
        <v>0</v>
      </c>
      <c r="AL12" s="3"/>
      <c r="AM12" s="3"/>
      <c r="AO12" s="32" t="s">
        <v>8</v>
      </c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6"/>
      <c r="BC12" s="34">
        <f>$E$11/$D$11</f>
        <v>2500</v>
      </c>
      <c r="BD12" s="40">
        <f>$E$11/$D$11</f>
        <v>2500</v>
      </c>
      <c r="BE12" s="59">
        <f t="shared" si="1"/>
        <v>0</v>
      </c>
    </row>
    <row r="13" spans="2:57" x14ac:dyDescent="0.3">
      <c r="H13" s="19" t="s">
        <v>20</v>
      </c>
      <c r="I13" s="7">
        <v>0</v>
      </c>
      <c r="J13" s="7">
        <f>I13+H14</f>
        <v>0</v>
      </c>
      <c r="L13" s="19" t="s">
        <v>1</v>
      </c>
      <c r="M13" s="7">
        <f>J13</f>
        <v>0</v>
      </c>
      <c r="N13" s="7">
        <f>M13+L14</f>
        <v>1</v>
      </c>
      <c r="P13" s="19" t="s">
        <v>2</v>
      </c>
      <c r="Q13" s="7">
        <f>N13</f>
        <v>1</v>
      </c>
      <c r="R13" s="7">
        <f>Q13+P14</f>
        <v>5</v>
      </c>
      <c r="AJ13" s="19" t="s">
        <v>6</v>
      </c>
      <c r="AK13" s="7">
        <f>MAX(AH8,AG17)</f>
        <v>15</v>
      </c>
      <c r="AL13" s="7">
        <f>AK13+AJ14</f>
        <v>15</v>
      </c>
      <c r="AM13" s="9"/>
      <c r="AO13" s="33" t="s">
        <v>9</v>
      </c>
      <c r="AP13" s="41"/>
      <c r="AQ13" s="42"/>
      <c r="AR13" s="42"/>
      <c r="AS13" s="42"/>
      <c r="AT13" s="42"/>
      <c r="AU13" s="42"/>
      <c r="AV13" s="42"/>
      <c r="AW13" s="43">
        <f>$E$12/$D$12</f>
        <v>2000</v>
      </c>
      <c r="AX13" s="43">
        <f t="shared" ref="AX13:AZ13" si="3">$E$12/$D$12</f>
        <v>2000</v>
      </c>
      <c r="AY13" s="43">
        <f t="shared" si="3"/>
        <v>2000</v>
      </c>
      <c r="AZ13" s="43">
        <f t="shared" si="3"/>
        <v>2000</v>
      </c>
      <c r="BA13" s="42"/>
      <c r="BB13" s="44"/>
      <c r="BC13" s="42"/>
      <c r="BD13" s="45"/>
      <c r="BE13" s="60">
        <f t="shared" si="1"/>
        <v>8000</v>
      </c>
    </row>
    <row r="14" spans="2:57" x14ac:dyDescent="0.3">
      <c r="H14" s="7">
        <v>0</v>
      </c>
      <c r="I14" s="7">
        <f>J14-H14</f>
        <v>0</v>
      </c>
      <c r="J14" s="7">
        <f>M14</f>
        <v>0</v>
      </c>
      <c r="L14" s="7">
        <f>D4</f>
        <v>1</v>
      </c>
      <c r="M14" s="7">
        <f>N14-L14</f>
        <v>0</v>
      </c>
      <c r="N14" s="7">
        <f>Q14</f>
        <v>1</v>
      </c>
      <c r="P14" s="7">
        <f>D5</f>
        <v>4</v>
      </c>
      <c r="Q14" s="7">
        <f>R14-P14</f>
        <v>1</v>
      </c>
      <c r="R14" s="7">
        <f>MIN(U9,U19)</f>
        <v>5</v>
      </c>
      <c r="AB14" s="1"/>
      <c r="AC14" s="1"/>
      <c r="AD14" s="1"/>
      <c r="AJ14" s="7">
        <f>Q20</f>
        <v>0</v>
      </c>
      <c r="AK14" s="7">
        <f>AL14-AJ14</f>
        <v>15</v>
      </c>
      <c r="AL14" s="7">
        <f>AL13</f>
        <v>15</v>
      </c>
      <c r="AM14" s="9"/>
      <c r="AO14" s="21" t="s">
        <v>52</v>
      </c>
      <c r="AP14" s="71">
        <f>SUM(AP5:AP13)</f>
        <v>500</v>
      </c>
      <c r="AQ14" s="71">
        <f t="shared" ref="AQ14:BA14" si="4">SUM(AQ5:AQ13)</f>
        <v>2500</v>
      </c>
      <c r="AR14" s="71">
        <f t="shared" si="4"/>
        <v>2500</v>
      </c>
      <c r="AS14" s="71">
        <f t="shared" si="4"/>
        <v>2500</v>
      </c>
      <c r="AT14" s="71">
        <f t="shared" si="4"/>
        <v>2500</v>
      </c>
      <c r="AU14" s="71">
        <f t="shared" si="4"/>
        <v>2500</v>
      </c>
      <c r="AV14" s="71">
        <f t="shared" si="4"/>
        <v>1000</v>
      </c>
      <c r="AW14" s="71">
        <f t="shared" si="4"/>
        <v>2500</v>
      </c>
      <c r="AX14" s="71">
        <f t="shared" si="4"/>
        <v>2500</v>
      </c>
      <c r="AY14" s="71">
        <f t="shared" si="4"/>
        <v>2500</v>
      </c>
      <c r="AZ14" s="71">
        <f t="shared" si="4"/>
        <v>2500</v>
      </c>
      <c r="BA14" s="71">
        <f t="shared" si="4"/>
        <v>4000</v>
      </c>
      <c r="BB14" s="72">
        <f>SUM(BB5:BB13)</f>
        <v>4000</v>
      </c>
      <c r="BC14" s="71">
        <f>SUM(BC5:BC13)</f>
        <v>2500</v>
      </c>
      <c r="BD14" s="73">
        <f>SUM(BD5:BD13)</f>
        <v>2500</v>
      </c>
    </row>
    <row r="15" spans="2:57" x14ac:dyDescent="0.3">
      <c r="AB15" s="1"/>
      <c r="AC15" s="1"/>
      <c r="AD15" s="1"/>
      <c r="AO15" s="23" t="s">
        <v>53</v>
      </c>
      <c r="AP15" s="74">
        <f>AP14</f>
        <v>500</v>
      </c>
      <c r="AQ15" s="74">
        <f>AP15+AQ14</f>
        <v>3000</v>
      </c>
      <c r="AR15" s="74">
        <f t="shared" ref="AR15:BD15" si="5">AQ15+AR14</f>
        <v>5500</v>
      </c>
      <c r="AS15" s="74">
        <f t="shared" si="5"/>
        <v>8000</v>
      </c>
      <c r="AT15" s="74">
        <f t="shared" si="5"/>
        <v>10500</v>
      </c>
      <c r="AU15" s="74">
        <f t="shared" si="5"/>
        <v>13000</v>
      </c>
      <c r="AV15" s="74">
        <f t="shared" si="5"/>
        <v>14000</v>
      </c>
      <c r="AW15" s="74">
        <f t="shared" si="5"/>
        <v>16500</v>
      </c>
      <c r="AX15" s="74">
        <f t="shared" si="5"/>
        <v>19000</v>
      </c>
      <c r="AY15" s="74">
        <f t="shared" si="5"/>
        <v>21500</v>
      </c>
      <c r="AZ15" s="74">
        <f t="shared" si="5"/>
        <v>24000</v>
      </c>
      <c r="BA15" s="74">
        <f t="shared" si="5"/>
        <v>28000</v>
      </c>
      <c r="BB15" s="75">
        <f t="shared" si="5"/>
        <v>32000</v>
      </c>
      <c r="BC15" s="74">
        <f t="shared" si="5"/>
        <v>34500</v>
      </c>
      <c r="BD15" s="76">
        <f t="shared" si="5"/>
        <v>37000</v>
      </c>
    </row>
    <row r="16" spans="2:57" x14ac:dyDescent="0.3">
      <c r="B16" s="96" t="s">
        <v>21</v>
      </c>
      <c r="C16" s="96"/>
      <c r="D16" s="96"/>
      <c r="E16" s="96"/>
      <c r="F16" s="96"/>
      <c r="AB16" s="1"/>
      <c r="AC16" s="1"/>
      <c r="AD16" s="1"/>
      <c r="AF16" s="3">
        <f>AF18-AF17</f>
        <v>4</v>
      </c>
      <c r="AG16" s="3"/>
    </row>
    <row r="17" spans="2:60" x14ac:dyDescent="0.3">
      <c r="B17" s="31"/>
      <c r="C17" s="31" t="s">
        <v>28</v>
      </c>
      <c r="D17" s="31" t="s">
        <v>30</v>
      </c>
      <c r="E17" s="31" t="s">
        <v>30</v>
      </c>
      <c r="F17" s="31" t="s">
        <v>34</v>
      </c>
      <c r="H17" s="8"/>
      <c r="I17" s="8"/>
      <c r="J17" s="8"/>
      <c r="K17" s="8"/>
      <c r="L17" s="9"/>
      <c r="M17" s="10"/>
      <c r="N17" s="9"/>
      <c r="U17" s="3">
        <f>U19-U18</f>
        <v>0</v>
      </c>
      <c r="Y17" s="3">
        <f>Y19-Y18</f>
        <v>0</v>
      </c>
      <c r="AE17" s="28" t="s">
        <v>9</v>
      </c>
      <c r="AF17" s="5">
        <f>MAX(V8,Z18)</f>
        <v>7</v>
      </c>
      <c r="AG17" s="5">
        <f>AF17+AE18</f>
        <v>11</v>
      </c>
    </row>
    <row r="18" spans="2:60" x14ac:dyDescent="0.3">
      <c r="B18" s="31" t="s">
        <v>0</v>
      </c>
      <c r="C18" s="31" t="s">
        <v>29</v>
      </c>
      <c r="D18" s="31" t="s">
        <v>31</v>
      </c>
      <c r="E18" s="31" t="s">
        <v>33</v>
      </c>
      <c r="F18" s="31" t="s">
        <v>35</v>
      </c>
      <c r="H18" s="9"/>
      <c r="I18" s="9"/>
      <c r="J18" s="9"/>
      <c r="K18" s="9"/>
      <c r="L18" s="9"/>
      <c r="M18" s="9"/>
      <c r="N18" s="9"/>
      <c r="T18" s="19" t="s">
        <v>4</v>
      </c>
      <c r="U18" s="7">
        <f>R13</f>
        <v>5</v>
      </c>
      <c r="V18" s="7">
        <f>U18+T19</f>
        <v>6</v>
      </c>
      <c r="X18" s="19" t="s">
        <v>5</v>
      </c>
      <c r="Y18" s="7">
        <f>V18</f>
        <v>6</v>
      </c>
      <c r="Z18" s="7">
        <f>Y18+X19</f>
        <v>7</v>
      </c>
      <c r="AE18" s="5">
        <f>D12</f>
        <v>4</v>
      </c>
      <c r="AF18" s="5">
        <f>AG18-AE18</f>
        <v>11</v>
      </c>
      <c r="AG18" s="5">
        <f>AK14</f>
        <v>15</v>
      </c>
    </row>
    <row r="19" spans="2:60" x14ac:dyDescent="0.3">
      <c r="B19" s="30"/>
      <c r="C19" s="30" t="s">
        <v>32</v>
      </c>
      <c r="D19" s="30" t="s">
        <v>23</v>
      </c>
      <c r="E19" s="30" t="s">
        <v>23</v>
      </c>
      <c r="F19" s="30" t="s">
        <v>24</v>
      </c>
      <c r="G19" s="13"/>
      <c r="H19" s="9"/>
      <c r="I19" s="9"/>
      <c r="J19" s="9"/>
      <c r="K19" s="9"/>
      <c r="L19" s="9"/>
      <c r="M19" s="9"/>
      <c r="N19" s="9"/>
      <c r="T19" s="7">
        <f>D7</f>
        <v>1</v>
      </c>
      <c r="U19" s="7">
        <f>V19-T19</f>
        <v>5</v>
      </c>
      <c r="V19" s="7">
        <f>Y19</f>
        <v>6</v>
      </c>
      <c r="X19" s="7">
        <f>D8</f>
        <v>1</v>
      </c>
      <c r="Y19" s="7">
        <f>Z19-X19</f>
        <v>6</v>
      </c>
      <c r="Z19" s="7">
        <f>MIN(AF18,Y9)</f>
        <v>7</v>
      </c>
      <c r="AO19" s="4"/>
      <c r="AP19" s="98" t="s">
        <v>56</v>
      </c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</row>
    <row r="20" spans="2:60" s="12" customFormat="1" x14ac:dyDescent="0.3">
      <c r="B20" s="4" t="s">
        <v>1</v>
      </c>
      <c r="C20" s="11">
        <v>1</v>
      </c>
      <c r="D20" s="2"/>
      <c r="E20" s="3"/>
      <c r="F20" s="3">
        <v>1500</v>
      </c>
      <c r="G20" s="14"/>
      <c r="H20" s="9"/>
      <c r="I20" s="9"/>
      <c r="J20" s="9"/>
      <c r="K20" s="9"/>
      <c r="L20" s="9"/>
      <c r="M20" s="9"/>
      <c r="N20" s="9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O20" s="24"/>
      <c r="AP20" s="20" t="s">
        <v>37</v>
      </c>
      <c r="AQ20" s="20" t="s">
        <v>38</v>
      </c>
      <c r="AR20" s="20" t="s">
        <v>39</v>
      </c>
      <c r="AS20" s="20" t="s">
        <v>40</v>
      </c>
      <c r="AT20" s="20" t="s">
        <v>41</v>
      </c>
      <c r="AU20" s="20" t="s">
        <v>42</v>
      </c>
      <c r="AV20" s="20" t="s">
        <v>43</v>
      </c>
      <c r="AW20" s="20" t="s">
        <v>44</v>
      </c>
      <c r="AX20" s="20" t="s">
        <v>45</v>
      </c>
      <c r="AY20" s="20" t="s">
        <v>46</v>
      </c>
      <c r="AZ20" s="20" t="s">
        <v>47</v>
      </c>
      <c r="BA20" s="20" t="s">
        <v>48</v>
      </c>
      <c r="BB20" s="26" t="s">
        <v>49</v>
      </c>
      <c r="BC20" s="20" t="s">
        <v>50</v>
      </c>
      <c r="BD20" s="25" t="s">
        <v>51</v>
      </c>
      <c r="BE20" s="20" t="s">
        <v>62</v>
      </c>
      <c r="BF20" s="20" t="s">
        <v>63</v>
      </c>
      <c r="BG20" s="25" t="s">
        <v>64</v>
      </c>
      <c r="BH20" s="20" t="s">
        <v>52</v>
      </c>
    </row>
    <row r="21" spans="2:60" s="12" customFormat="1" x14ac:dyDescent="0.3">
      <c r="B21" s="4" t="s">
        <v>2</v>
      </c>
      <c r="C21" s="11">
        <v>1</v>
      </c>
      <c r="D21" s="2" t="s">
        <v>65</v>
      </c>
      <c r="E21" s="3" t="s">
        <v>60</v>
      </c>
      <c r="F21" s="3">
        <v>9000</v>
      </c>
      <c r="G21" s="14"/>
      <c r="H21" s="9"/>
      <c r="I21" s="9"/>
      <c r="J21" s="9"/>
      <c r="K21" s="9"/>
      <c r="L21" s="9"/>
      <c r="M21" s="9"/>
      <c r="N21" s="9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O21" s="32" t="s">
        <v>1</v>
      </c>
      <c r="AP21" s="47">
        <f>$F$20/$D$4</f>
        <v>1500</v>
      </c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9"/>
      <c r="BC21" s="48"/>
      <c r="BD21" s="50"/>
      <c r="BE21" s="51"/>
      <c r="BF21" s="51"/>
      <c r="BG21" s="51"/>
      <c r="BH21" s="58">
        <f>SUM(AP21:BB21)</f>
        <v>1500</v>
      </c>
    </row>
    <row r="22" spans="2:60" s="12" customFormat="1" x14ac:dyDescent="0.3">
      <c r="B22" s="4" t="s">
        <v>3</v>
      </c>
      <c r="C22" s="11">
        <v>1</v>
      </c>
      <c r="D22" s="2" t="s">
        <v>36</v>
      </c>
      <c r="E22" s="3" t="s">
        <v>61</v>
      </c>
      <c r="F22" s="3">
        <v>2500</v>
      </c>
      <c r="G22" s="14"/>
      <c r="H22" s="9"/>
      <c r="I22" s="9"/>
      <c r="J22" s="9"/>
      <c r="K22" s="9"/>
      <c r="W22" s="3"/>
      <c r="X22" s="3"/>
      <c r="Y22" s="3"/>
      <c r="Z22" s="3"/>
      <c r="AA22" s="3"/>
      <c r="AB22" s="3"/>
      <c r="AC22" s="3"/>
      <c r="AD22" s="3"/>
      <c r="AE22" s="3"/>
      <c r="AO22" s="32" t="s">
        <v>2</v>
      </c>
      <c r="AP22" s="48"/>
      <c r="AQ22" s="48"/>
      <c r="AR22" s="47">
        <f>$F$21/($D$5+2)</f>
        <v>1500</v>
      </c>
      <c r="AS22" s="47">
        <f t="shared" ref="AS22:AW22" si="6">$F$21/($D$5+2)</f>
        <v>1500</v>
      </c>
      <c r="AT22" s="47">
        <f t="shared" si="6"/>
        <v>1500</v>
      </c>
      <c r="AU22" s="47">
        <f t="shared" si="6"/>
        <v>1500</v>
      </c>
      <c r="AV22" s="47">
        <f t="shared" si="6"/>
        <v>1500</v>
      </c>
      <c r="AW22" s="47">
        <f t="shared" si="6"/>
        <v>1500</v>
      </c>
      <c r="AX22" s="48"/>
      <c r="AY22" s="48"/>
      <c r="AZ22" s="48"/>
      <c r="BA22" s="48"/>
      <c r="BB22" s="49"/>
      <c r="BC22" s="48"/>
      <c r="BD22" s="52"/>
      <c r="BE22" s="51"/>
      <c r="BF22" s="51"/>
      <c r="BG22" s="51"/>
      <c r="BH22" s="59">
        <f t="shared" ref="BH22:BH28" si="7">SUM(AP22:BB22)</f>
        <v>9000</v>
      </c>
    </row>
    <row r="23" spans="2:60" x14ac:dyDescent="0.3">
      <c r="B23" s="4" t="s">
        <v>4</v>
      </c>
      <c r="C23" s="11">
        <v>1</v>
      </c>
      <c r="D23" s="2" t="s">
        <v>36</v>
      </c>
      <c r="E23" s="3"/>
      <c r="F23" s="3">
        <v>1000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AO23" s="32" t="s">
        <v>3</v>
      </c>
      <c r="AP23" s="48"/>
      <c r="AQ23" s="48"/>
      <c r="AR23" s="48"/>
      <c r="AS23" s="48"/>
      <c r="AT23" s="48"/>
      <c r="AU23" s="48"/>
      <c r="AV23" s="48"/>
      <c r="AW23" s="48"/>
      <c r="AX23" s="47">
        <f>$F$22/($D$6+1)</f>
        <v>1250</v>
      </c>
      <c r="AY23" s="47">
        <f>$F$22/($D$6+1)</f>
        <v>1250</v>
      </c>
      <c r="AZ23" s="48"/>
      <c r="BA23" s="48"/>
      <c r="BB23" s="49"/>
      <c r="BC23" s="48"/>
      <c r="BD23" s="52"/>
      <c r="BE23" s="46"/>
      <c r="BF23" s="46"/>
      <c r="BG23" s="46"/>
      <c r="BH23" s="59">
        <f t="shared" si="7"/>
        <v>2500</v>
      </c>
    </row>
    <row r="24" spans="2:60" x14ac:dyDescent="0.3">
      <c r="B24" s="4" t="s">
        <v>5</v>
      </c>
      <c r="C24" s="11">
        <v>1</v>
      </c>
      <c r="D24" s="2" t="s">
        <v>36</v>
      </c>
      <c r="E24" s="3"/>
      <c r="F24" s="3">
        <v>1000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AO24" s="32" t="s">
        <v>4</v>
      </c>
      <c r="AP24" s="48"/>
      <c r="AQ24" s="48"/>
      <c r="AR24" s="48"/>
      <c r="AS24" s="48"/>
      <c r="AT24" s="48"/>
      <c r="AU24" s="48"/>
      <c r="AV24" s="48"/>
      <c r="AW24" s="48"/>
      <c r="AX24" s="47">
        <f>$F$23/$D$7</f>
        <v>1000</v>
      </c>
      <c r="AY24" s="48"/>
      <c r="AZ24" s="48"/>
      <c r="BA24" s="48"/>
      <c r="BB24" s="49"/>
      <c r="BC24" s="48"/>
      <c r="BD24" s="52"/>
      <c r="BE24" s="46"/>
      <c r="BF24" s="46"/>
      <c r="BG24" s="46"/>
      <c r="BH24" s="59">
        <f t="shared" si="7"/>
        <v>1000</v>
      </c>
    </row>
    <row r="25" spans="2:60" x14ac:dyDescent="0.3">
      <c r="B25" s="4" t="s">
        <v>6</v>
      </c>
      <c r="C25" s="11">
        <v>0.75</v>
      </c>
      <c r="D25" s="2" t="s">
        <v>36</v>
      </c>
      <c r="E25" s="3"/>
      <c r="F25" s="3">
        <v>750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AO25" s="32" t="s">
        <v>5</v>
      </c>
      <c r="AP25" s="48"/>
      <c r="AQ25" s="48"/>
      <c r="AR25" s="48"/>
      <c r="AS25" s="48"/>
      <c r="AT25" s="48"/>
      <c r="AU25" s="48"/>
      <c r="AV25" s="48"/>
      <c r="AW25" s="48"/>
      <c r="AX25" s="48"/>
      <c r="AY25" s="47">
        <f>$F$24/$D$8</f>
        <v>1000</v>
      </c>
      <c r="AZ25" s="48"/>
      <c r="BA25" s="48"/>
      <c r="BB25" s="49"/>
      <c r="BC25" s="48"/>
      <c r="BD25" s="52"/>
      <c r="BE25" s="46"/>
      <c r="BF25" s="46"/>
      <c r="BG25" s="46"/>
      <c r="BH25" s="59">
        <f t="shared" si="7"/>
        <v>1000</v>
      </c>
    </row>
    <row r="26" spans="2:60" x14ac:dyDescent="0.3">
      <c r="B26" s="4" t="s">
        <v>7</v>
      </c>
      <c r="C26" s="11">
        <v>0</v>
      </c>
      <c r="D26" s="2" t="s">
        <v>36</v>
      </c>
      <c r="E26" s="3"/>
      <c r="F26" s="3">
        <v>0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AO26" s="32" t="s">
        <v>6</v>
      </c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7">
        <f>$F$25/($D$9-1)</f>
        <v>250</v>
      </c>
      <c r="BA26" s="47">
        <f>$F$25/($D$9-1)</f>
        <v>250</v>
      </c>
      <c r="BB26" s="65">
        <f>$F$25/($D$9-1)</f>
        <v>250</v>
      </c>
      <c r="BC26" s="47"/>
      <c r="BD26" s="52"/>
      <c r="BE26" s="46"/>
      <c r="BF26" s="46"/>
      <c r="BG26" s="46"/>
      <c r="BH26" s="59">
        <f t="shared" si="7"/>
        <v>750</v>
      </c>
    </row>
    <row r="27" spans="2:60" x14ac:dyDescent="0.3">
      <c r="B27" s="4" t="s">
        <v>8</v>
      </c>
      <c r="C27" s="11">
        <v>0</v>
      </c>
      <c r="D27" s="2" t="s">
        <v>36</v>
      </c>
      <c r="E27" s="3"/>
      <c r="F27" s="3">
        <v>0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AO27" s="32" t="s">
        <v>7</v>
      </c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9"/>
      <c r="BC27" s="48"/>
      <c r="BD27" s="83"/>
      <c r="BE27" s="84"/>
      <c r="BF27" s="53"/>
      <c r="BG27" s="46"/>
      <c r="BH27" s="59">
        <f t="shared" si="7"/>
        <v>0</v>
      </c>
    </row>
    <row r="28" spans="2:60" x14ac:dyDescent="0.3">
      <c r="B28" s="15" t="s">
        <v>9</v>
      </c>
      <c r="C28" s="18">
        <v>0.5</v>
      </c>
      <c r="D28" s="15" t="s">
        <v>59</v>
      </c>
      <c r="E28" s="17"/>
      <c r="F28" s="17">
        <v>1000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AO28" s="32" t="s">
        <v>8</v>
      </c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9"/>
      <c r="BC28" s="48"/>
      <c r="BD28" s="52"/>
      <c r="BE28" s="46"/>
      <c r="BF28" s="85"/>
      <c r="BG28" s="85"/>
      <c r="BH28" s="59">
        <f t="shared" si="7"/>
        <v>0</v>
      </c>
    </row>
    <row r="29" spans="2:60" x14ac:dyDescent="0.3">
      <c r="D29" s="1"/>
      <c r="F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AO29" s="33" t="s">
        <v>9</v>
      </c>
      <c r="AP29" s="54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62">
        <f>$F$28/($D$12-2)</f>
        <v>500</v>
      </c>
      <c r="BB29" s="65">
        <f>$F$28/($D$12-2)</f>
        <v>500</v>
      </c>
      <c r="BC29" s="62"/>
      <c r="BD29" s="62"/>
      <c r="BE29" s="56"/>
      <c r="BF29" s="57"/>
      <c r="BG29" s="57"/>
      <c r="BH29" s="60">
        <f>SUM(AP29:BB29)</f>
        <v>1000</v>
      </c>
    </row>
    <row r="30" spans="2:60" x14ac:dyDescent="0.3">
      <c r="D30" s="1"/>
      <c r="F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AO30" s="21" t="s">
        <v>52</v>
      </c>
      <c r="AP30" s="71">
        <f>SUM(AP21:AP29)</f>
        <v>1500</v>
      </c>
      <c r="AQ30" s="71">
        <f t="shared" ref="AQ30" si="8">SUM(AQ21:AQ29)</f>
        <v>0</v>
      </c>
      <c r="AR30" s="71">
        <f t="shared" ref="AR30" si="9">SUM(AR21:AR29)</f>
        <v>1500</v>
      </c>
      <c r="AS30" s="71">
        <f t="shared" ref="AS30" si="10">SUM(AS21:AS29)</f>
        <v>1500</v>
      </c>
      <c r="AT30" s="71">
        <f t="shared" ref="AT30" si="11">SUM(AT21:AT29)</f>
        <v>1500</v>
      </c>
      <c r="AU30" s="71">
        <f t="shared" ref="AU30" si="12">SUM(AU21:AU29)</f>
        <v>1500</v>
      </c>
      <c r="AV30" s="71">
        <f t="shared" ref="AV30" si="13">SUM(AV21:AV29)</f>
        <v>1500</v>
      </c>
      <c r="AW30" s="71">
        <f t="shared" ref="AW30" si="14">SUM(AW21:AW29)</f>
        <v>1500</v>
      </c>
      <c r="AX30" s="71">
        <f t="shared" ref="AX30" si="15">SUM(AX21:AX29)</f>
        <v>2250</v>
      </c>
      <c r="AY30" s="71">
        <f t="shared" ref="AY30" si="16">SUM(AY21:AY29)</f>
        <v>2250</v>
      </c>
      <c r="AZ30" s="71">
        <f t="shared" ref="AZ30" si="17">SUM(AZ21:AZ29)</f>
        <v>250</v>
      </c>
      <c r="BA30" s="71">
        <f t="shared" ref="BA30" si="18">SUM(BA21:BA29)</f>
        <v>750</v>
      </c>
      <c r="BB30" s="72">
        <f>SUM(BB21:BB29)</f>
        <v>750</v>
      </c>
      <c r="BC30" s="71">
        <f>SUM(BC21:BC29)</f>
        <v>0</v>
      </c>
      <c r="BD30" s="73">
        <f>SUM(BD21:BD29)</f>
        <v>0</v>
      </c>
      <c r="BE30" s="71">
        <f t="shared" ref="BE30:BG30" si="19">SUM(BE21:BE29)</f>
        <v>0</v>
      </c>
      <c r="BF30" s="71">
        <f t="shared" si="19"/>
        <v>0</v>
      </c>
      <c r="BG30" s="73">
        <f t="shared" si="19"/>
        <v>0</v>
      </c>
      <c r="BH30" s="46"/>
    </row>
    <row r="31" spans="2:60" x14ac:dyDescent="0.3">
      <c r="D31" s="1"/>
      <c r="F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AO31" s="22" t="s">
        <v>54</v>
      </c>
      <c r="AP31" s="77">
        <f>AP30</f>
        <v>1500</v>
      </c>
      <c r="AQ31" s="77">
        <f>AP31+AQ30</f>
        <v>1500</v>
      </c>
      <c r="AR31" s="77">
        <f t="shared" ref="AR31" si="20">AQ31+AR30</f>
        <v>3000</v>
      </c>
      <c r="AS31" s="77">
        <f t="shared" ref="AS31" si="21">AR31+AS30</f>
        <v>4500</v>
      </c>
      <c r="AT31" s="77">
        <f t="shared" ref="AT31" si="22">AS31+AT30</f>
        <v>6000</v>
      </c>
      <c r="AU31" s="77">
        <f t="shared" ref="AU31" si="23">AT31+AU30</f>
        <v>7500</v>
      </c>
      <c r="AV31" s="77">
        <f t="shared" ref="AV31" si="24">AU31+AV30</f>
        <v>9000</v>
      </c>
      <c r="AW31" s="77">
        <f t="shared" ref="AW31" si="25">AV31+AW30</f>
        <v>10500</v>
      </c>
      <c r="AX31" s="77">
        <f t="shared" ref="AX31" si="26">AW31+AX30</f>
        <v>12750</v>
      </c>
      <c r="AY31" s="77">
        <f t="shared" ref="AY31" si="27">AX31+AY30</f>
        <v>15000</v>
      </c>
      <c r="AZ31" s="77">
        <f t="shared" ref="AZ31" si="28">AY31+AZ30</f>
        <v>15250</v>
      </c>
      <c r="BA31" s="77">
        <f t="shared" ref="BA31" si="29">AZ31+BA30</f>
        <v>16000</v>
      </c>
      <c r="BB31" s="78">
        <f t="shared" ref="BB31" si="30">BA31+BB30</f>
        <v>16750</v>
      </c>
      <c r="BC31" s="77">
        <f t="shared" ref="BC31" si="31">BB31+BC30</f>
        <v>16750</v>
      </c>
      <c r="BD31" s="79">
        <f t="shared" ref="BD31" si="32">BC31+BD30</f>
        <v>16750</v>
      </c>
      <c r="BE31" s="77">
        <f t="shared" ref="BE31" si="33">BD31+BE30</f>
        <v>16750</v>
      </c>
      <c r="BF31" s="77">
        <f t="shared" ref="BF31" si="34">BE31+BF30</f>
        <v>16750</v>
      </c>
      <c r="BG31" s="79">
        <f t="shared" ref="BG31" si="35">BF31+BG30</f>
        <v>16750</v>
      </c>
      <c r="BH31" s="46"/>
    </row>
    <row r="32" spans="2:60" x14ac:dyDescent="0.3"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5" spans="41:60" x14ac:dyDescent="0.3">
      <c r="AO35" s="4"/>
      <c r="AP35" s="99" t="s">
        <v>57</v>
      </c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</row>
    <row r="36" spans="41:60" x14ac:dyDescent="0.3">
      <c r="AO36" s="24"/>
      <c r="AP36" s="20" t="s">
        <v>37</v>
      </c>
      <c r="AQ36" s="20" t="s">
        <v>38</v>
      </c>
      <c r="AR36" s="20" t="s">
        <v>39</v>
      </c>
      <c r="AS36" s="20" t="s">
        <v>40</v>
      </c>
      <c r="AT36" s="20" t="s">
        <v>41</v>
      </c>
      <c r="AU36" s="20" t="s">
        <v>42</v>
      </c>
      <c r="AV36" s="20" t="s">
        <v>43</v>
      </c>
      <c r="AW36" s="20" t="s">
        <v>44</v>
      </c>
      <c r="AX36" s="20" t="s">
        <v>45</v>
      </c>
      <c r="AY36" s="20" t="s">
        <v>46</v>
      </c>
      <c r="AZ36" s="20" t="s">
        <v>47</v>
      </c>
      <c r="BA36" s="20" t="s">
        <v>48</v>
      </c>
      <c r="BB36" s="26" t="s">
        <v>49</v>
      </c>
      <c r="BC36" s="20" t="s">
        <v>50</v>
      </c>
      <c r="BD36" s="25" t="s">
        <v>51</v>
      </c>
      <c r="BE36" s="20" t="s">
        <v>62</v>
      </c>
      <c r="BF36" s="20" t="s">
        <v>63</v>
      </c>
      <c r="BG36" s="25" t="s">
        <v>64</v>
      </c>
      <c r="BH36" s="20" t="s">
        <v>52</v>
      </c>
    </row>
    <row r="37" spans="41:60" x14ac:dyDescent="0.3">
      <c r="AO37" s="32" t="s">
        <v>1</v>
      </c>
      <c r="AP37" s="61">
        <f>AT52</f>
        <v>500</v>
      </c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9"/>
      <c r="BC37" s="48"/>
      <c r="BD37" s="50"/>
      <c r="BE37" s="51"/>
      <c r="BF37" s="51"/>
      <c r="BG37" s="51"/>
      <c r="BH37" s="58">
        <f>SUM(AP37:BB37)</f>
        <v>500</v>
      </c>
    </row>
    <row r="38" spans="41:60" x14ac:dyDescent="0.3">
      <c r="AO38" s="32" t="s">
        <v>2</v>
      </c>
      <c r="AP38" s="48"/>
      <c r="AQ38" s="48"/>
      <c r="AR38" s="61">
        <f>$AT$53/($D$5+2)</f>
        <v>1666.6666666666667</v>
      </c>
      <c r="AS38" s="61">
        <f t="shared" ref="AS38:AW38" si="36">$AT$53/($D$5+2)</f>
        <v>1666.6666666666667</v>
      </c>
      <c r="AT38" s="61">
        <f t="shared" si="36"/>
        <v>1666.6666666666667</v>
      </c>
      <c r="AU38" s="61">
        <f t="shared" si="36"/>
        <v>1666.6666666666667</v>
      </c>
      <c r="AV38" s="61">
        <f t="shared" si="36"/>
        <v>1666.6666666666667</v>
      </c>
      <c r="AW38" s="61">
        <f t="shared" si="36"/>
        <v>1666.6666666666667</v>
      </c>
      <c r="AX38" s="48"/>
      <c r="AY38" s="48"/>
      <c r="AZ38" s="48"/>
      <c r="BA38" s="48"/>
      <c r="BB38" s="49"/>
      <c r="BC38" s="48"/>
      <c r="BD38" s="52"/>
      <c r="BE38" s="51"/>
      <c r="BF38" s="51"/>
      <c r="BG38" s="51"/>
      <c r="BH38" s="59">
        <f t="shared" ref="BH38:BH44" si="37">SUM(AP38:BB38)</f>
        <v>10000</v>
      </c>
    </row>
    <row r="39" spans="41:60" x14ac:dyDescent="0.3">
      <c r="AO39" s="32" t="s">
        <v>3</v>
      </c>
      <c r="AP39" s="48"/>
      <c r="AQ39" s="48"/>
      <c r="AR39" s="48"/>
      <c r="AS39" s="48"/>
      <c r="AT39" s="48"/>
      <c r="AU39" s="48"/>
      <c r="AV39" s="48"/>
      <c r="AW39" s="48"/>
      <c r="AX39" s="61">
        <f>$AT$54/($D$6+1)</f>
        <v>750</v>
      </c>
      <c r="AY39" s="61">
        <f>$AT$54/($D$6+1)</f>
        <v>750</v>
      </c>
      <c r="AZ39" s="48"/>
      <c r="BA39" s="48"/>
      <c r="BB39" s="49"/>
      <c r="BC39" s="48"/>
      <c r="BD39" s="52"/>
      <c r="BE39" s="46"/>
      <c r="BF39" s="46"/>
      <c r="BG39" s="46"/>
      <c r="BH39" s="59">
        <f t="shared" si="37"/>
        <v>1500</v>
      </c>
    </row>
    <row r="40" spans="41:60" x14ac:dyDescent="0.3">
      <c r="AO40" s="32" t="s">
        <v>4</v>
      </c>
      <c r="AP40" s="48"/>
      <c r="AQ40" s="48"/>
      <c r="AR40" s="48"/>
      <c r="AS40" s="48"/>
      <c r="AT40" s="48"/>
      <c r="AU40" s="48"/>
      <c r="AV40" s="48"/>
      <c r="AW40" s="48"/>
      <c r="AX40" s="61">
        <f>$AT$55/$D$7</f>
        <v>1000</v>
      </c>
      <c r="AY40" s="48"/>
      <c r="AZ40" s="48"/>
      <c r="BA40" s="48"/>
      <c r="BB40" s="49"/>
      <c r="BC40" s="48"/>
      <c r="BD40" s="52"/>
      <c r="BE40" s="46"/>
      <c r="BF40" s="46"/>
      <c r="BG40" s="46"/>
      <c r="BH40" s="59">
        <f t="shared" si="37"/>
        <v>1000</v>
      </c>
    </row>
    <row r="41" spans="41:60" x14ac:dyDescent="0.3">
      <c r="AO41" s="32" t="s">
        <v>5</v>
      </c>
      <c r="AP41" s="48"/>
      <c r="AQ41" s="48"/>
      <c r="AR41" s="48"/>
      <c r="AS41" s="48"/>
      <c r="AT41" s="48"/>
      <c r="AU41" s="48"/>
      <c r="AV41" s="48"/>
      <c r="AW41" s="48"/>
      <c r="AX41" s="48"/>
      <c r="AY41" s="61">
        <f>$AT$56/$D$8</f>
        <v>1000</v>
      </c>
      <c r="AZ41" s="48"/>
      <c r="BA41" s="48"/>
      <c r="BB41" s="49"/>
      <c r="BC41" s="48"/>
      <c r="BD41" s="52"/>
      <c r="BE41" s="46"/>
      <c r="BF41" s="46"/>
      <c r="BG41" s="46"/>
      <c r="BH41" s="59">
        <f t="shared" si="37"/>
        <v>1000</v>
      </c>
    </row>
    <row r="42" spans="41:60" x14ac:dyDescent="0.3">
      <c r="AO42" s="32" t="s">
        <v>6</v>
      </c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61">
        <f>$AT$57/($D$9-1)</f>
        <v>500</v>
      </c>
      <c r="BA42" s="61">
        <f>$AT$57/($D$9-1)</f>
        <v>500</v>
      </c>
      <c r="BB42" s="64">
        <f>$AT$57/($D$9-1)</f>
        <v>500</v>
      </c>
      <c r="BC42" s="61"/>
      <c r="BD42" s="52"/>
      <c r="BE42" s="46"/>
      <c r="BF42" s="46"/>
      <c r="BG42" s="46"/>
      <c r="BH42" s="59">
        <f t="shared" si="37"/>
        <v>1500</v>
      </c>
    </row>
    <row r="43" spans="41:60" x14ac:dyDescent="0.3">
      <c r="AO43" s="32" t="s">
        <v>7</v>
      </c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9"/>
      <c r="BC43" s="48"/>
      <c r="BD43" s="86"/>
      <c r="BE43" s="87"/>
      <c r="BF43" s="53"/>
      <c r="BG43" s="46"/>
      <c r="BH43" s="59">
        <f t="shared" si="37"/>
        <v>0</v>
      </c>
    </row>
    <row r="44" spans="41:60" x14ac:dyDescent="0.3">
      <c r="AO44" s="32" t="s">
        <v>8</v>
      </c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9"/>
      <c r="BC44" s="48"/>
      <c r="BD44" s="52"/>
      <c r="BE44" s="46"/>
      <c r="BF44" s="88"/>
      <c r="BG44" s="88"/>
      <c r="BH44" s="59">
        <f t="shared" si="37"/>
        <v>0</v>
      </c>
    </row>
    <row r="45" spans="41:60" x14ac:dyDescent="0.3">
      <c r="AO45" s="33" t="s">
        <v>9</v>
      </c>
      <c r="AP45" s="54"/>
      <c r="AQ45" s="55"/>
      <c r="AR45" s="55"/>
      <c r="AS45" s="55"/>
      <c r="AT45" s="55"/>
      <c r="AU45" s="55"/>
      <c r="AV45" s="55"/>
      <c r="AW45" s="55"/>
      <c r="AX45" s="55"/>
      <c r="AY45" s="55"/>
      <c r="AZ45" s="55"/>
      <c r="BA45" s="63">
        <f>$AT$60/($D$12-2)</f>
        <v>2000</v>
      </c>
      <c r="BB45" s="64">
        <f>$AT$60/($D$12-2)</f>
        <v>2000</v>
      </c>
      <c r="BC45" s="63"/>
      <c r="BD45" s="63"/>
      <c r="BE45" s="56"/>
      <c r="BF45" s="57"/>
      <c r="BG45" s="57"/>
      <c r="BH45" s="60">
        <f>SUM(AP45:BB45)</f>
        <v>4000</v>
      </c>
    </row>
    <row r="46" spans="41:60" x14ac:dyDescent="0.3">
      <c r="AO46" s="21" t="s">
        <v>52</v>
      </c>
      <c r="AP46" s="71">
        <f>SUM(AP37:AP45)</f>
        <v>500</v>
      </c>
      <c r="AQ46" s="71">
        <f t="shared" ref="AQ46" si="38">SUM(AQ37:AQ45)</f>
        <v>0</v>
      </c>
      <c r="AR46" s="71">
        <f t="shared" ref="AR46" si="39">SUM(AR37:AR45)</f>
        <v>1666.6666666666667</v>
      </c>
      <c r="AS46" s="71">
        <f t="shared" ref="AS46" si="40">SUM(AS37:AS45)</f>
        <v>1666.6666666666667</v>
      </c>
      <c r="AT46" s="71">
        <f t="shared" ref="AT46" si="41">SUM(AT37:AT45)</f>
        <v>1666.6666666666667</v>
      </c>
      <c r="AU46" s="71">
        <f t="shared" ref="AU46" si="42">SUM(AU37:AU45)</f>
        <v>1666.6666666666667</v>
      </c>
      <c r="AV46" s="71">
        <f t="shared" ref="AV46" si="43">SUM(AV37:AV45)</f>
        <v>1666.6666666666667</v>
      </c>
      <c r="AW46" s="71">
        <f t="shared" ref="AW46" si="44">SUM(AW37:AW45)</f>
        <v>1666.6666666666667</v>
      </c>
      <c r="AX46" s="71">
        <f t="shared" ref="AX46" si="45">SUM(AX37:AX45)</f>
        <v>1750</v>
      </c>
      <c r="AY46" s="71">
        <f t="shared" ref="AY46" si="46">SUM(AY37:AY45)</f>
        <v>1750</v>
      </c>
      <c r="AZ46" s="71">
        <f t="shared" ref="AZ46" si="47">SUM(AZ37:AZ45)</f>
        <v>500</v>
      </c>
      <c r="BA46" s="71">
        <f t="shared" ref="BA46" si="48">SUM(BA37:BA45)</f>
        <v>2500</v>
      </c>
      <c r="BB46" s="72">
        <f>SUM(BB37:BB45)</f>
        <v>2500</v>
      </c>
      <c r="BC46" s="71">
        <f>SUM(BC37:BC45)</f>
        <v>0</v>
      </c>
      <c r="BD46" s="73">
        <f>SUM(BD37:BD45)</f>
        <v>0</v>
      </c>
      <c r="BE46" s="71">
        <f t="shared" ref="BE46" si="49">SUM(BE37:BE45)</f>
        <v>0</v>
      </c>
      <c r="BF46" s="71">
        <f t="shared" ref="BF46" si="50">SUM(BF37:BF45)</f>
        <v>0</v>
      </c>
      <c r="BG46" s="73">
        <f t="shared" ref="BG46" si="51">SUM(BG37:BG45)</f>
        <v>0</v>
      </c>
    </row>
    <row r="47" spans="41:60" x14ac:dyDescent="0.3">
      <c r="AO47" s="27" t="s">
        <v>58</v>
      </c>
      <c r="AP47" s="80">
        <f>AP46</f>
        <v>500</v>
      </c>
      <c r="AQ47" s="80">
        <f>AP47+AQ46</f>
        <v>500</v>
      </c>
      <c r="AR47" s="80">
        <f t="shared" ref="AR47" si="52">AQ47+AR46</f>
        <v>2166.666666666667</v>
      </c>
      <c r="AS47" s="80">
        <f t="shared" ref="AS47" si="53">AR47+AS46</f>
        <v>3833.3333333333339</v>
      </c>
      <c r="AT47" s="80">
        <f t="shared" ref="AT47" si="54">AS47+AT46</f>
        <v>5500.0000000000009</v>
      </c>
      <c r="AU47" s="80">
        <f t="shared" ref="AU47" si="55">AT47+AU46</f>
        <v>7166.6666666666679</v>
      </c>
      <c r="AV47" s="80">
        <f t="shared" ref="AV47" si="56">AU47+AV46</f>
        <v>8833.3333333333339</v>
      </c>
      <c r="AW47" s="80">
        <f t="shared" ref="AW47" si="57">AV47+AW46</f>
        <v>10500</v>
      </c>
      <c r="AX47" s="80">
        <f t="shared" ref="AX47" si="58">AW47+AX46</f>
        <v>12250</v>
      </c>
      <c r="AY47" s="80">
        <f t="shared" ref="AY47" si="59">AX47+AY46</f>
        <v>14000</v>
      </c>
      <c r="AZ47" s="80">
        <f t="shared" ref="AZ47" si="60">AY47+AZ46</f>
        <v>14500</v>
      </c>
      <c r="BA47" s="80">
        <f t="shared" ref="BA47" si="61">AZ47+BA46</f>
        <v>17000</v>
      </c>
      <c r="BB47" s="81">
        <f t="shared" ref="BB47" si="62">BA47+BB46</f>
        <v>19500</v>
      </c>
      <c r="BC47" s="80">
        <f t="shared" ref="BC47" si="63">BB47+BC46</f>
        <v>19500</v>
      </c>
      <c r="BD47" s="82">
        <f t="shared" ref="BD47" si="64">BC47+BD46</f>
        <v>19500</v>
      </c>
      <c r="BE47" s="80">
        <f t="shared" ref="BE47" si="65">BD47+BE46</f>
        <v>19500</v>
      </c>
      <c r="BF47" s="80">
        <f t="shared" ref="BF47" si="66">BE47+BF46</f>
        <v>19500</v>
      </c>
      <c r="BG47" s="82">
        <f t="shared" ref="BG47" si="67">BF47+BG46</f>
        <v>19500</v>
      </c>
    </row>
    <row r="51" spans="41:54" x14ac:dyDescent="0.3">
      <c r="AO51" s="68"/>
      <c r="AP51" s="69" t="s">
        <v>66</v>
      </c>
      <c r="AQ51" s="69" t="s">
        <v>53</v>
      </c>
      <c r="AR51" s="69" t="s">
        <v>67</v>
      </c>
      <c r="AS51" s="69" t="s">
        <v>54</v>
      </c>
      <c r="AT51" s="69" t="s">
        <v>58</v>
      </c>
      <c r="AU51" s="69" t="s">
        <v>68</v>
      </c>
      <c r="AV51" s="69" t="s">
        <v>69</v>
      </c>
      <c r="AW51" s="69" t="s">
        <v>70</v>
      </c>
      <c r="AX51" s="69" t="s">
        <v>71</v>
      </c>
      <c r="AY51" s="69" t="s">
        <v>72</v>
      </c>
      <c r="AZ51" s="69" t="s">
        <v>73</v>
      </c>
      <c r="BA51" s="69" t="s">
        <v>74</v>
      </c>
      <c r="BB51" s="69" t="s">
        <v>75</v>
      </c>
    </row>
    <row r="52" spans="41:54" x14ac:dyDescent="0.3">
      <c r="AO52" s="70" t="s">
        <v>1</v>
      </c>
      <c r="AP52" s="66">
        <f>E4</f>
        <v>500</v>
      </c>
      <c r="AQ52" s="66">
        <f>BE5</f>
        <v>500</v>
      </c>
      <c r="AR52" s="67">
        <f>C20</f>
        <v>1</v>
      </c>
      <c r="AS52" s="66">
        <f>BH21</f>
        <v>1500</v>
      </c>
      <c r="AT52" s="66">
        <f t="shared" ref="AT52:AT57" si="68">AP52*AR52</f>
        <v>500</v>
      </c>
      <c r="AU52" s="66">
        <f>AT52-AQ52</f>
        <v>0</v>
      </c>
      <c r="AV52" s="95">
        <f>AU52/AQ52</f>
        <v>0</v>
      </c>
      <c r="AW52" s="66">
        <f>AT52-AS52</f>
        <v>-1000</v>
      </c>
      <c r="AX52" s="95">
        <f>AW52/AT52</f>
        <v>-2</v>
      </c>
      <c r="AY52" s="66">
        <f>AS52/AR52</f>
        <v>1500</v>
      </c>
      <c r="AZ52" s="66"/>
      <c r="BA52" s="89">
        <f>AT52/AQ52</f>
        <v>1</v>
      </c>
      <c r="BB52" s="89">
        <f>AT52/AS52</f>
        <v>0.33333333333333331</v>
      </c>
    </row>
    <row r="53" spans="41:54" x14ac:dyDescent="0.3">
      <c r="AO53" s="70" t="s">
        <v>2</v>
      </c>
      <c r="AP53" s="66">
        <f t="shared" ref="AP53:AP60" si="69">E5</f>
        <v>10000</v>
      </c>
      <c r="AQ53" s="66">
        <f t="shared" ref="AQ53:AQ60" si="70">BE6</f>
        <v>10000</v>
      </c>
      <c r="AR53" s="67">
        <f t="shared" ref="AR53:AR60" si="71">C21</f>
        <v>1</v>
      </c>
      <c r="AS53" s="66">
        <f t="shared" ref="AS53:AS59" si="72">BH22</f>
        <v>9000</v>
      </c>
      <c r="AT53" s="66">
        <f t="shared" si="68"/>
        <v>10000</v>
      </c>
      <c r="AU53" s="66">
        <f t="shared" ref="AU53:AU56" si="73">AT53-AQ53</f>
        <v>0</v>
      </c>
      <c r="AV53" s="95">
        <f t="shared" ref="AV53:AV60" si="74">AU53/AQ53</f>
        <v>0</v>
      </c>
      <c r="AW53" s="66">
        <f t="shared" ref="AW53:AW60" si="75">AT53-AS53</f>
        <v>1000</v>
      </c>
      <c r="AX53" s="95">
        <f t="shared" ref="AX53:AX60" si="76">AW53/AT53</f>
        <v>0.1</v>
      </c>
      <c r="AY53" s="66">
        <f>AS53/AR53</f>
        <v>9000</v>
      </c>
      <c r="AZ53" s="66"/>
      <c r="BA53" s="89">
        <f t="shared" ref="BA53:BA60" si="77">AT53/AQ53</f>
        <v>1</v>
      </c>
      <c r="BB53" s="89">
        <f t="shared" ref="BB53:BB60" si="78">AT53/AS53</f>
        <v>1.1111111111111112</v>
      </c>
    </row>
    <row r="54" spans="41:54" x14ac:dyDescent="0.3">
      <c r="AO54" s="70" t="s">
        <v>3</v>
      </c>
      <c r="AP54" s="66">
        <f t="shared" si="69"/>
        <v>1500</v>
      </c>
      <c r="AQ54" s="66">
        <f t="shared" si="70"/>
        <v>1500</v>
      </c>
      <c r="AR54" s="67">
        <f t="shared" si="71"/>
        <v>1</v>
      </c>
      <c r="AS54" s="66">
        <f t="shared" si="72"/>
        <v>2500</v>
      </c>
      <c r="AT54" s="66">
        <f t="shared" si="68"/>
        <v>1500</v>
      </c>
      <c r="AU54" s="66">
        <f t="shared" si="73"/>
        <v>0</v>
      </c>
      <c r="AV54" s="95">
        <f t="shared" si="74"/>
        <v>0</v>
      </c>
      <c r="AW54" s="66">
        <f>AT54-AS54</f>
        <v>-1000</v>
      </c>
      <c r="AX54" s="95">
        <f t="shared" si="76"/>
        <v>-0.66666666666666663</v>
      </c>
      <c r="AY54" s="66">
        <f t="shared" ref="AY54:AY60" si="79">AS54/AR54</f>
        <v>2500</v>
      </c>
      <c r="AZ54" s="66"/>
      <c r="BA54" s="89">
        <f t="shared" si="77"/>
        <v>1</v>
      </c>
      <c r="BB54" s="89">
        <f t="shared" si="78"/>
        <v>0.6</v>
      </c>
    </row>
    <row r="55" spans="41:54" x14ac:dyDescent="0.3">
      <c r="AO55" s="70" t="s">
        <v>4</v>
      </c>
      <c r="AP55" s="66">
        <f t="shared" si="69"/>
        <v>1000</v>
      </c>
      <c r="AQ55" s="66">
        <f t="shared" si="70"/>
        <v>1000</v>
      </c>
      <c r="AR55" s="67">
        <f t="shared" si="71"/>
        <v>1</v>
      </c>
      <c r="AS55" s="66">
        <f t="shared" si="72"/>
        <v>1000</v>
      </c>
      <c r="AT55" s="66">
        <f t="shared" si="68"/>
        <v>1000</v>
      </c>
      <c r="AU55" s="66">
        <f t="shared" si="73"/>
        <v>0</v>
      </c>
      <c r="AV55" s="95">
        <f t="shared" si="74"/>
        <v>0</v>
      </c>
      <c r="AW55" s="66">
        <f t="shared" si="75"/>
        <v>0</v>
      </c>
      <c r="AX55" s="95">
        <f t="shared" si="76"/>
        <v>0</v>
      </c>
      <c r="AY55" s="66">
        <f t="shared" si="79"/>
        <v>1000</v>
      </c>
      <c r="AZ55" s="66"/>
      <c r="BA55" s="89">
        <f t="shared" si="77"/>
        <v>1</v>
      </c>
      <c r="BB55" s="89">
        <f t="shared" si="78"/>
        <v>1</v>
      </c>
    </row>
    <row r="56" spans="41:54" x14ac:dyDescent="0.3">
      <c r="AO56" s="70" t="s">
        <v>5</v>
      </c>
      <c r="AP56" s="66">
        <f t="shared" si="69"/>
        <v>1000</v>
      </c>
      <c r="AQ56" s="66">
        <f t="shared" si="70"/>
        <v>1000</v>
      </c>
      <c r="AR56" s="67">
        <f t="shared" si="71"/>
        <v>1</v>
      </c>
      <c r="AS56" s="66">
        <f t="shared" si="72"/>
        <v>1000</v>
      </c>
      <c r="AT56" s="66">
        <f t="shared" si="68"/>
        <v>1000</v>
      </c>
      <c r="AU56" s="66">
        <f t="shared" si="73"/>
        <v>0</v>
      </c>
      <c r="AV56" s="95">
        <f t="shared" si="74"/>
        <v>0</v>
      </c>
      <c r="AW56" s="66">
        <f t="shared" si="75"/>
        <v>0</v>
      </c>
      <c r="AX56" s="95">
        <f t="shared" si="76"/>
        <v>0</v>
      </c>
      <c r="AY56" s="66">
        <f t="shared" si="79"/>
        <v>1000</v>
      </c>
      <c r="AZ56" s="66"/>
      <c r="BA56" s="89">
        <f t="shared" si="77"/>
        <v>1</v>
      </c>
      <c r="BB56" s="89">
        <f t="shared" si="78"/>
        <v>1</v>
      </c>
    </row>
    <row r="57" spans="41:54" x14ac:dyDescent="0.3">
      <c r="AO57" s="70" t="s">
        <v>6</v>
      </c>
      <c r="AP57" s="66">
        <f t="shared" si="69"/>
        <v>2000</v>
      </c>
      <c r="AQ57" s="66">
        <f t="shared" si="70"/>
        <v>2000</v>
      </c>
      <c r="AR57" s="67">
        <f t="shared" si="71"/>
        <v>0.75</v>
      </c>
      <c r="AS57" s="66">
        <f t="shared" si="72"/>
        <v>750</v>
      </c>
      <c r="AT57" s="66">
        <f t="shared" si="68"/>
        <v>1500</v>
      </c>
      <c r="AU57" s="66">
        <f>AT57-AQ57</f>
        <v>-500</v>
      </c>
      <c r="AV57" s="95">
        <f t="shared" si="74"/>
        <v>-0.25</v>
      </c>
      <c r="AW57" s="66">
        <f t="shared" si="75"/>
        <v>750</v>
      </c>
      <c r="AX57" s="95">
        <f t="shared" si="76"/>
        <v>0.5</v>
      </c>
      <c r="AY57" s="66">
        <f>AS57/AR57</f>
        <v>1000</v>
      </c>
      <c r="AZ57" s="66"/>
      <c r="BA57" s="89">
        <f t="shared" si="77"/>
        <v>0.75</v>
      </c>
      <c r="BB57" s="89">
        <f t="shared" si="78"/>
        <v>2</v>
      </c>
    </row>
    <row r="58" spans="41:54" x14ac:dyDescent="0.3">
      <c r="AO58" s="70" t="s">
        <v>7</v>
      </c>
      <c r="AP58" s="66">
        <f t="shared" si="69"/>
        <v>8000</v>
      </c>
      <c r="AQ58" s="66">
        <f t="shared" si="70"/>
        <v>8000</v>
      </c>
      <c r="AR58" s="67">
        <f t="shared" si="71"/>
        <v>0</v>
      </c>
      <c r="AS58" s="66">
        <f t="shared" si="72"/>
        <v>0</v>
      </c>
      <c r="AT58" s="66">
        <f t="shared" ref="AT58:AT60" si="80">AP58*AR58</f>
        <v>0</v>
      </c>
      <c r="AU58" s="66">
        <f t="shared" ref="AU58:AU60" si="81">AT58-AQ58</f>
        <v>-8000</v>
      </c>
      <c r="AV58" s="95">
        <f t="shared" si="74"/>
        <v>-1</v>
      </c>
      <c r="AW58" s="66">
        <f t="shared" si="75"/>
        <v>0</v>
      </c>
      <c r="AX58" s="95">
        <v>0</v>
      </c>
      <c r="AY58" s="66">
        <f>AP58</f>
        <v>8000</v>
      </c>
      <c r="AZ58" s="66"/>
      <c r="BA58" s="66">
        <v>0</v>
      </c>
      <c r="BB58" s="66">
        <v>0</v>
      </c>
    </row>
    <row r="59" spans="41:54" x14ac:dyDescent="0.3">
      <c r="AO59" s="70" t="s">
        <v>8</v>
      </c>
      <c r="AP59" s="66">
        <f t="shared" si="69"/>
        <v>5000</v>
      </c>
      <c r="AQ59" s="66">
        <f t="shared" si="70"/>
        <v>0</v>
      </c>
      <c r="AR59" s="67">
        <f t="shared" si="71"/>
        <v>0</v>
      </c>
      <c r="AS59" s="66">
        <f t="shared" si="72"/>
        <v>0</v>
      </c>
      <c r="AT59" s="66">
        <f t="shared" si="80"/>
        <v>0</v>
      </c>
      <c r="AU59" s="66">
        <f t="shared" si="81"/>
        <v>0</v>
      </c>
      <c r="AV59" s="95">
        <v>0</v>
      </c>
      <c r="AW59" s="66">
        <f t="shared" si="75"/>
        <v>0</v>
      </c>
      <c r="AX59" s="95">
        <v>0</v>
      </c>
      <c r="AY59" s="66">
        <f>AP59</f>
        <v>5000</v>
      </c>
      <c r="AZ59" s="66"/>
      <c r="BA59" s="66">
        <v>0</v>
      </c>
      <c r="BB59" s="66">
        <v>0</v>
      </c>
    </row>
    <row r="60" spans="41:54" x14ac:dyDescent="0.3">
      <c r="AO60" s="70" t="s">
        <v>9</v>
      </c>
      <c r="AP60" s="66">
        <f t="shared" si="69"/>
        <v>8000</v>
      </c>
      <c r="AQ60" s="66">
        <f t="shared" si="70"/>
        <v>8000</v>
      </c>
      <c r="AR60" s="67">
        <f t="shared" si="71"/>
        <v>0.5</v>
      </c>
      <c r="AS60" s="66">
        <f>BH29</f>
        <v>1000</v>
      </c>
      <c r="AT60" s="66">
        <f t="shared" si="80"/>
        <v>4000</v>
      </c>
      <c r="AU60" s="66">
        <f t="shared" si="81"/>
        <v>-4000</v>
      </c>
      <c r="AV60" s="95">
        <f t="shared" si="74"/>
        <v>-0.5</v>
      </c>
      <c r="AW60" s="66">
        <f t="shared" si="75"/>
        <v>3000</v>
      </c>
      <c r="AX60" s="95">
        <f t="shared" si="76"/>
        <v>0.75</v>
      </c>
      <c r="AY60" s="66">
        <f t="shared" si="79"/>
        <v>2000</v>
      </c>
      <c r="AZ60" s="66"/>
      <c r="BA60" s="89">
        <f t="shared" si="77"/>
        <v>0.5</v>
      </c>
      <c r="BB60" s="89">
        <f t="shared" si="78"/>
        <v>4</v>
      </c>
    </row>
    <row r="61" spans="41:54" x14ac:dyDescent="0.3">
      <c r="AO61" s="68"/>
      <c r="AP61" s="93">
        <f>SUM(AP52:AP60)</f>
        <v>37000</v>
      </c>
      <c r="AQ61" s="93">
        <f>SUM(AQ52:AQ60)</f>
        <v>32000</v>
      </c>
      <c r="AR61" s="93"/>
      <c r="AS61" s="93">
        <f>SUM(AS52:AS60)</f>
        <v>16750</v>
      </c>
      <c r="AT61" s="93">
        <f>SUM(AT52:AT60)</f>
        <v>19500</v>
      </c>
      <c r="AU61" s="93">
        <f>SUM(AU52:AU60)</f>
        <v>-12500</v>
      </c>
      <c r="AV61" s="94">
        <f>AU61/AQ61</f>
        <v>-0.390625</v>
      </c>
      <c r="AW61" s="93">
        <f>SUM(AW52:AW60)</f>
        <v>2750</v>
      </c>
      <c r="AX61" s="94">
        <f>AW61/AT61</f>
        <v>0.14102564102564102</v>
      </c>
      <c r="AY61" s="93">
        <f>SUM(AY52:AY60)</f>
        <v>31000</v>
      </c>
      <c r="AZ61" s="93">
        <f>AP61-AY61</f>
        <v>6000</v>
      </c>
      <c r="BA61" s="92">
        <f>AT61/AQ61</f>
        <v>0.609375</v>
      </c>
      <c r="BB61" s="92">
        <f>AT61/AS61</f>
        <v>1.164179104477612</v>
      </c>
    </row>
    <row r="63" spans="41:54" x14ac:dyDescent="0.3">
      <c r="AU63" s="90"/>
      <c r="AV63" s="91"/>
    </row>
    <row r="64" spans="41:54" x14ac:dyDescent="0.3">
      <c r="AU64" s="90"/>
      <c r="AV64" s="91"/>
    </row>
  </sheetData>
  <mergeCells count="4">
    <mergeCell ref="B16:F16"/>
    <mergeCell ref="AP3:BD3"/>
    <mergeCell ref="AP19:BG19"/>
    <mergeCell ref="AP35:BG35"/>
  </mergeCells>
  <phoneticPr fontId="7" type="noConversion"/>
  <pageMargins left="0.7" right="0.7" top="0.75" bottom="0.75" header="0.3" footer="0.3"/>
  <pageSetup paperSize="9" orientation="portrait" horizontalDpi="4294967293" verticalDpi="4294967293" r:id="rId1"/>
  <ignoredErrors>
    <ignoredError sqref="AX61 AV61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A80B2AF5922749940722BECCD42471" ma:contentTypeVersion="8" ma:contentTypeDescription="Create a new document." ma:contentTypeScope="" ma:versionID="59388127eaa5769b312271757575ca6b">
  <xsd:schema xmlns:xsd="http://www.w3.org/2001/XMLSchema" xmlns:xs="http://www.w3.org/2001/XMLSchema" xmlns:p="http://schemas.microsoft.com/office/2006/metadata/properties" xmlns:ns3="f792ecc3-9a30-4be7-9445-f109588b823c" xmlns:ns4="07826373-f311-4431-9813-2787750ea73b" targetNamespace="http://schemas.microsoft.com/office/2006/metadata/properties" ma:root="true" ma:fieldsID="2661d336e35125a997a3c761f24a462c" ns3:_="" ns4:_="">
    <xsd:import namespace="f792ecc3-9a30-4be7-9445-f109588b823c"/>
    <xsd:import namespace="07826373-f311-4431-9813-2787750ea73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92ecc3-9a30-4be7-9445-f109588b823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826373-f311-4431-9813-2787750ea73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165900-356E-49E4-8BEE-A92086A042B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3E9E6C-AFD9-4234-A4DA-C264323F5771}">
  <ds:schemaRefs>
    <ds:schemaRef ds:uri="http://schemas.microsoft.com/office/2006/metadata/properties"/>
    <ds:schemaRef ds:uri="http://purl.org/dc/terms/"/>
    <ds:schemaRef ds:uri="http://www.w3.org/XML/1998/namespace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07826373-f311-4431-9813-2787750ea73b"/>
    <ds:schemaRef ds:uri="f792ecc3-9a30-4be7-9445-f109588b823c"/>
  </ds:schemaRefs>
</ds:datastoreItem>
</file>

<file path=customXml/itemProps3.xml><?xml version="1.0" encoding="utf-8"?>
<ds:datastoreItem xmlns:ds="http://schemas.openxmlformats.org/officeDocument/2006/customXml" ds:itemID="{E37AA832-2B38-4F5B-B1AF-9A52FB0F6F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92ecc3-9a30-4be7-9445-f109588b823c"/>
    <ds:schemaRef ds:uri="07826373-f311-4431-9813-2787750ea73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Ανάλυση Κερδισμένης Αξίας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Ανάλυση Κερδισμένης Αξίας (EVA)</dc:title>
  <dc:creator>Dimitrios D. Kantianis</dc:creator>
  <cp:lastModifiedBy>Kantianis Dimitrios</cp:lastModifiedBy>
  <dcterms:created xsi:type="dcterms:W3CDTF">2021-04-16T14:16:35Z</dcterms:created>
  <dcterms:modified xsi:type="dcterms:W3CDTF">2025-04-08T10:15:02Z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0x010100B8A80B2AF5922749940722BECCD42471</vt:lpwstr>
  </property>
</Properties>
</file>