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kantianis\Downloads\"/>
    </mc:Choice>
  </mc:AlternateContent>
  <bookViews>
    <workbookView xWindow="0" yWindow="0" windowWidth="28800" windowHeight="12330"/>
  </bookViews>
  <sheets>
    <sheet name="ΔΕΔΟΜΕΝΑ" sheetId="1" r:id="rId1"/>
    <sheet name="(Α) ΕΞΟΜΑΛΥΝΣΗ" sheetId="2" r:id="rId2"/>
    <sheet name="(Β) ΥΠΕΡΓΟΛΑΒΙΑ" sheetId="3" r:id="rId3"/>
    <sheet name="(Γ) ΠΡΟΣΛΗΨΕΙΣ-ΑΠΟΛΥΣΕΙΣ" sheetId="4" r:id="rId4"/>
    <sheet name="(Δ) ΥΠΕΡΩΡΙΕΣ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5" l="1"/>
  <c r="M8" i="5"/>
  <c r="L8" i="5"/>
  <c r="K8" i="5"/>
  <c r="D3" i="5"/>
  <c r="F10" i="5" s="1"/>
  <c r="D14" i="5"/>
  <c r="C14" i="5"/>
  <c r="E13" i="5"/>
  <c r="E12" i="5"/>
  <c r="E11" i="5"/>
  <c r="E10" i="5"/>
  <c r="E9" i="5"/>
  <c r="E8" i="5"/>
  <c r="D12" i="4"/>
  <c r="C12" i="4"/>
  <c r="E11" i="4"/>
  <c r="F11" i="4" s="1"/>
  <c r="E10" i="4"/>
  <c r="F10" i="4" s="1"/>
  <c r="E9" i="4"/>
  <c r="G9" i="4" s="1"/>
  <c r="E8" i="4"/>
  <c r="F8" i="4" s="1"/>
  <c r="E7" i="4"/>
  <c r="F7" i="4" s="1"/>
  <c r="E6" i="4"/>
  <c r="F6" i="4" s="1"/>
  <c r="D3" i="2"/>
  <c r="L3" i="2" s="1"/>
  <c r="G7" i="3"/>
  <c r="D13" i="3"/>
  <c r="C13" i="3"/>
  <c r="E13" i="3"/>
  <c r="D3" i="3"/>
  <c r="D12" i="3" s="1"/>
  <c r="F9" i="5" l="1"/>
  <c r="F8" i="5"/>
  <c r="F13" i="5"/>
  <c r="H13" i="5" s="1"/>
  <c r="F12" i="5"/>
  <c r="H12" i="5" s="1"/>
  <c r="F11" i="5"/>
  <c r="G9" i="5"/>
  <c r="F9" i="4"/>
  <c r="F12" i="4" s="1"/>
  <c r="G10" i="4"/>
  <c r="G12" i="4" s="1"/>
  <c r="H7" i="4"/>
  <c r="H11" i="4"/>
  <c r="H8" i="4"/>
  <c r="H6" i="4"/>
  <c r="J3" i="3"/>
  <c r="H7" i="3" s="1"/>
  <c r="D7" i="3"/>
  <c r="I7" i="3" s="1"/>
  <c r="D8" i="3"/>
  <c r="D9" i="3"/>
  <c r="D10" i="3"/>
  <c r="D11" i="3"/>
  <c r="J7" i="2"/>
  <c r="F11" i="2"/>
  <c r="F12" i="2"/>
  <c r="F7" i="2"/>
  <c r="G7" i="2" s="1"/>
  <c r="D8" i="2"/>
  <c r="F8" i="2" s="1"/>
  <c r="D9" i="2"/>
  <c r="F9" i="2" s="1"/>
  <c r="D10" i="2"/>
  <c r="F10" i="2" s="1"/>
  <c r="D11" i="2"/>
  <c r="D12" i="2"/>
  <c r="D7" i="2"/>
  <c r="C23" i="1"/>
  <c r="E12" i="1"/>
  <c r="D12" i="1"/>
  <c r="C12" i="1"/>
  <c r="E7" i="1"/>
  <c r="E8" i="1"/>
  <c r="E9" i="1"/>
  <c r="E10" i="1"/>
  <c r="E11" i="1"/>
  <c r="E6" i="1"/>
  <c r="H8" i="5" l="1"/>
  <c r="F14" i="5"/>
  <c r="G10" i="5"/>
  <c r="G11" i="5" s="1"/>
  <c r="G12" i="5" s="1"/>
  <c r="G13" i="5" s="1"/>
  <c r="I13" i="5" s="1"/>
  <c r="G8" i="2"/>
  <c r="G9" i="2" s="1"/>
  <c r="G10" i="2" s="1"/>
  <c r="G11" i="2" s="1"/>
  <c r="G12" i="2" s="1"/>
  <c r="H11" i="5" l="1"/>
  <c r="H14" i="5" s="1"/>
  <c r="I14" i="5"/>
  <c r="G14" i="5"/>
  <c r="H12" i="4"/>
  <c r="J6" i="4" s="1"/>
  <c r="G13" i="2"/>
  <c r="I7" i="2" s="1"/>
  <c r="K7" i="2" s="1"/>
</calcChain>
</file>

<file path=xl/sharedStrings.xml><?xml version="1.0" encoding="utf-8"?>
<sst xmlns="http://schemas.openxmlformats.org/spreadsheetml/2006/main" count="89" uniqueCount="43">
  <si>
    <t>ΠΙΝΑΚΑΣ 1</t>
  </si>
  <si>
    <t>ΜΗΝΙΑΙΑ ΠΡΟΒΛΕΨΗ</t>
  </si>
  <si>
    <t>ΜΗΝΑΣ</t>
  </si>
  <si>
    <t>ΖΗΤΗΣΗ</t>
  </si>
  <si>
    <t>ΗΜΕΡΕΣ</t>
  </si>
  <si>
    <t>ΖΗΤΗΣΗ/ΗΜΕΡΑ</t>
  </si>
  <si>
    <t>ΔΕΔΟΜΕΝΑ ΚΟΣΤΟΥΣ</t>
  </si>
  <si>
    <t xml:space="preserve">Μηνιαίο κόστος διατήρησης αποθέματος/τεμ. </t>
  </si>
  <si>
    <t>Κόστος υπεργολαβίας/τεμ.</t>
  </si>
  <si>
    <t>hr/day</t>
  </si>
  <si>
    <t>Ημερομίσθιο προσωπικού</t>
  </si>
  <si>
    <t>Ωρομίσθιο προσωπικού</t>
  </si>
  <si>
    <t>Κόστος υπερωρίας</t>
  </si>
  <si>
    <t>Εργατο-ώρες/τεμ.</t>
  </si>
  <si>
    <t>Κόστος πρόσληψης+εκπαίδευσης/τεμ.</t>
  </si>
  <si>
    <t>Κόστος απόλυσης/τεμ.</t>
  </si>
  <si>
    <t>ΠΑΡΑΓΩΓΗ</t>
  </si>
  <si>
    <t>παραγωγή</t>
  </si>
  <si>
    <t>τεμ./day</t>
  </si>
  <si>
    <t>Σταθερή</t>
  </si>
  <si>
    <t>ΙΣΟΖΥΓΙΟ</t>
  </si>
  <si>
    <t>ΑΠΟΘΕΜΑΤΟΣ</t>
  </si>
  <si>
    <t>ΑΠΟΘΕΜΑ</t>
  </si>
  <si>
    <t>ΑΘΡΟΙΣΤΙΚΟ</t>
  </si>
  <si>
    <t>ΠΙΝΑΚΑΣ (Α) ΕΠΙΛΟΓΗΣ ΣΤΡΑΤΗΓΙΚΗΣ ΕΞΟΜΑΛΥΝΣΗΣ</t>
  </si>
  <si>
    <t>ΚΟΣΤΟΣ</t>
  </si>
  <si>
    <t>ΕΡΓΑΤΙΚΟ</t>
  </si>
  <si>
    <t xml:space="preserve">ΑΠΑΙΤΟΥΜΕΝΟΣ ΑΡΙΘΜΟΣ ΕΡΓΑΤΩΝ </t>
  </si>
  <si>
    <t>ΣΥΝΟΛΙΚΟ</t>
  </si>
  <si>
    <t>ΥΠΕΡΓΟΛΑΒΙΑΣ</t>
  </si>
  <si>
    <t>ΠΙΝΑΚΑΣ (Β) ΕΠΙΛΟΓΗΣ ΣΤΡΑΤΗΓΙΚΗΣ ΥΠΕΡΓΟΛΑΒΙΑΣ</t>
  </si>
  <si>
    <t>ΠΙΝΑΚΑΣ (Γ) ΕΠΙΛΟΓΗΣ ΣΤΡΑΤΗΓΙΚΗΣ ΠΡΟΣΛΗΨΕΩΝ-ΑΠΟΛΥΣΕΩΝ</t>
  </si>
  <si>
    <t>ΠΑΡΑΓΩΓΗΣ</t>
  </si>
  <si>
    <t>ΠΡΟΣΛΗΨΕΩΝ</t>
  </si>
  <si>
    <t>ΑΠΟΛΥΣΕΩΝ</t>
  </si>
  <si>
    <t>ΠΙΝΑΚΑΣ (Δ) ΕΠΙΛΟΓΗΣ ΣΤΡΑΤΗΓΙΚΗΣ ΥΠΕΡΩΡΙΩΝ</t>
  </si>
  <si>
    <t>(8 ΕΡΓΑΤΕΣ)</t>
  </si>
  <si>
    <t>40 τεμ./day</t>
  </si>
  <si>
    <t>ΑΡΧΙΚΟ</t>
  </si>
  <si>
    <t>ΔΙΑΦΟΡΑ ΓΙΑ</t>
  </si>
  <si>
    <t>ΥΠΕΡΩΡΙΕΣ</t>
  </si>
  <si>
    <t>ΤΕΛΙΚΟ</t>
  </si>
  <si>
    <t>ΥΠΕΡΩΡΙΩΝ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</si>
</sst>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4" borderId="0" xfId="0" applyFill="1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1" fillId="4" borderId="0" xfId="0" applyFont="1" applyFill="1" applyBorder="1"/>
    <xf numFmtId="0" fontId="0" fillId="0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vertical="center"/>
    </xf>
    <xf numFmtId="1" fontId="2" fillId="3" borderId="0" xfId="0" applyNumberFormat="1" applyFont="1" applyFill="1" applyAlignment="1">
      <alignment horizontal="center"/>
    </xf>
    <xf numFmtId="0" fontId="0" fillId="5" borderId="0" xfId="0" applyFill="1"/>
    <xf numFmtId="0" fontId="0" fillId="2" borderId="0" xfId="0" applyFill="1" applyBorder="1"/>
    <xf numFmtId="0" fontId="0" fillId="4" borderId="0" xfId="0" applyFill="1" applyAlignment="1">
      <alignment vertical="center"/>
    </xf>
    <xf numFmtId="0" fontId="1" fillId="4" borderId="0" xfId="0" applyFont="1" applyFill="1"/>
    <xf numFmtId="1" fontId="0" fillId="4" borderId="0" xfId="0" applyNumberFormat="1" applyFill="1" applyAlignment="1">
      <alignment vertical="center"/>
    </xf>
    <xf numFmtId="1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" fontId="0" fillId="2" borderId="0" xfId="0" applyNumberFormat="1" applyFill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1" fillId="2" borderId="0" xfId="0" applyFont="1" applyFill="1" applyBorder="1"/>
    <xf numFmtId="0" fontId="0" fillId="0" borderId="0" xfId="0" applyFill="1"/>
    <xf numFmtId="0" fontId="2" fillId="0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ΔΕΔΟΜΕΝΑ!$E$5</c:f>
              <c:strCache>
                <c:ptCount val="1"/>
                <c:pt idx="0">
                  <c:v>ΖΗΤΗΣΗ/ΗΜΕΡΑ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ΔΕΔΟΜΕΝΑ!$E$6:$E$11</c:f>
              <c:numCache>
                <c:formatCode>0</c:formatCode>
                <c:ptCount val="6"/>
                <c:pt idx="0">
                  <c:v>41</c:v>
                </c:pt>
                <c:pt idx="1">
                  <c:v>39</c:v>
                </c:pt>
                <c:pt idx="2">
                  <c:v>38</c:v>
                </c:pt>
                <c:pt idx="3">
                  <c:v>57</c:v>
                </c:pt>
                <c:pt idx="4">
                  <c:v>68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EB-45EF-ABFB-DDA333DB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7958799"/>
        <c:axId val="217953391"/>
      </c:barChart>
      <c:catAx>
        <c:axId val="217958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953391"/>
        <c:crosses val="autoZero"/>
        <c:auto val="1"/>
        <c:lblAlgn val="ctr"/>
        <c:lblOffset val="100"/>
        <c:noMultiLvlLbl val="0"/>
      </c:catAx>
      <c:valAx>
        <c:axId val="217953391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95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179070</xdr:rowOff>
    </xdr:from>
    <xdr:to>
      <xdr:col>13</xdr:col>
      <xdr:colOff>304800</xdr:colOff>
      <xdr:row>15</xdr:row>
      <xdr:rowOff>179070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</cdr:x>
      <cdr:y>0.37361</cdr:y>
    </cdr:from>
    <cdr:to>
      <cdr:x>0.97</cdr:x>
      <cdr:y>0.37361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320040" y="1024890"/>
          <a:ext cx="411480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tabSelected="1" workbookViewId="0">
      <selection activeCell="E6" sqref="E6"/>
    </sheetView>
  </sheetViews>
  <sheetFormatPr defaultColWidth="8.85546875" defaultRowHeight="15" x14ac:dyDescent="0.25"/>
  <cols>
    <col min="1" max="1" width="3.7109375" style="2" customWidth="1"/>
    <col min="2" max="4" width="8.85546875" style="2"/>
    <col min="5" max="5" width="14.28515625" style="2" bestFit="1" customWidth="1"/>
    <col min="6" max="16384" width="8.85546875" style="2"/>
  </cols>
  <sheetData>
    <row r="2" spans="2:6" x14ac:dyDescent="0.25">
      <c r="B2" s="2" t="s">
        <v>0</v>
      </c>
    </row>
    <row r="3" spans="2:6" x14ac:dyDescent="0.25">
      <c r="B3" s="2" t="s">
        <v>1</v>
      </c>
    </row>
    <row r="5" spans="2:6" x14ac:dyDescent="0.25">
      <c r="B5" s="5" t="s">
        <v>2</v>
      </c>
      <c r="C5" s="5" t="s">
        <v>3</v>
      </c>
      <c r="D5" s="5" t="s">
        <v>4</v>
      </c>
      <c r="E5" s="6" t="s">
        <v>5</v>
      </c>
    </row>
    <row r="6" spans="2:6" x14ac:dyDescent="0.25">
      <c r="B6" s="3">
        <v>1</v>
      </c>
      <c r="C6" s="2">
        <v>900</v>
      </c>
      <c r="D6" s="2">
        <v>22</v>
      </c>
      <c r="E6" s="4">
        <f>ROUND(C6/D6,0)</f>
        <v>41</v>
      </c>
      <c r="F6" s="4"/>
    </row>
    <row r="7" spans="2:6" x14ac:dyDescent="0.25">
      <c r="B7" s="3">
        <v>2</v>
      </c>
      <c r="C7" s="2">
        <v>700</v>
      </c>
      <c r="D7" s="2">
        <v>18</v>
      </c>
      <c r="E7" s="4">
        <f t="shared" ref="E7:E11" si="0">ROUND(C7/D7,0)</f>
        <v>39</v>
      </c>
      <c r="F7" s="4"/>
    </row>
    <row r="8" spans="2:6" x14ac:dyDescent="0.25">
      <c r="B8" s="3">
        <v>3</v>
      </c>
      <c r="C8" s="2">
        <v>800</v>
      </c>
      <c r="D8" s="2">
        <v>21</v>
      </c>
      <c r="E8" s="4">
        <f t="shared" si="0"/>
        <v>38</v>
      </c>
      <c r="F8" s="4"/>
    </row>
    <row r="9" spans="2:6" x14ac:dyDescent="0.25">
      <c r="B9" s="3">
        <v>4</v>
      </c>
      <c r="C9" s="2">
        <v>1200</v>
      </c>
      <c r="D9" s="2">
        <v>21</v>
      </c>
      <c r="E9" s="4">
        <f t="shared" si="0"/>
        <v>57</v>
      </c>
      <c r="F9" s="4"/>
    </row>
    <row r="10" spans="2:6" x14ac:dyDescent="0.25">
      <c r="B10" s="3">
        <v>5</v>
      </c>
      <c r="C10" s="2">
        <v>1500</v>
      </c>
      <c r="D10" s="2">
        <v>22</v>
      </c>
      <c r="E10" s="4">
        <f t="shared" si="0"/>
        <v>68</v>
      </c>
      <c r="F10" s="4"/>
    </row>
    <row r="11" spans="2:6" x14ac:dyDescent="0.25">
      <c r="B11" s="5">
        <v>6</v>
      </c>
      <c r="C11" s="6">
        <v>1100</v>
      </c>
      <c r="D11" s="6">
        <v>20</v>
      </c>
      <c r="E11" s="7">
        <f t="shared" si="0"/>
        <v>55</v>
      </c>
      <c r="F11" s="4"/>
    </row>
    <row r="12" spans="2:6" x14ac:dyDescent="0.25">
      <c r="C12" s="8">
        <f>SUM(C6:C11)</f>
        <v>6200</v>
      </c>
      <c r="D12" s="8">
        <f>SUM(D6:D11)</f>
        <v>124</v>
      </c>
      <c r="E12" s="9">
        <f>C12/D12</f>
        <v>50</v>
      </c>
      <c r="F12" s="26"/>
    </row>
    <row r="18" spans="2:7" x14ac:dyDescent="0.25">
      <c r="B18" s="6" t="s">
        <v>6</v>
      </c>
      <c r="C18" s="6"/>
      <c r="D18" s="6"/>
      <c r="E18" s="6"/>
      <c r="F18" s="6"/>
      <c r="G18" s="6"/>
    </row>
    <row r="19" spans="2:7" x14ac:dyDescent="0.25">
      <c r="B19" s="3">
        <v>1</v>
      </c>
      <c r="C19" s="10">
        <v>5</v>
      </c>
      <c r="D19" s="2" t="s">
        <v>7</v>
      </c>
    </row>
    <row r="20" spans="2:7" x14ac:dyDescent="0.25">
      <c r="B20" s="3">
        <v>2</v>
      </c>
      <c r="C20" s="10">
        <v>20</v>
      </c>
      <c r="D20" s="2" t="s">
        <v>8</v>
      </c>
    </row>
    <row r="21" spans="2:7" x14ac:dyDescent="0.25">
      <c r="B21" s="3">
        <v>3</v>
      </c>
      <c r="C21" s="10">
        <v>10</v>
      </c>
      <c r="D21" s="2" t="s">
        <v>11</v>
      </c>
    </row>
    <row r="22" spans="2:7" x14ac:dyDescent="0.25">
      <c r="B22" s="3">
        <v>4</v>
      </c>
      <c r="C22" s="10">
        <v>8</v>
      </c>
      <c r="D22" s="2" t="s">
        <v>9</v>
      </c>
    </row>
    <row r="23" spans="2:7" x14ac:dyDescent="0.25">
      <c r="B23" s="3">
        <v>5</v>
      </c>
      <c r="C23" s="10">
        <f>C21*C22</f>
        <v>80</v>
      </c>
      <c r="D23" s="2" t="s">
        <v>10</v>
      </c>
    </row>
    <row r="24" spans="2:7" x14ac:dyDescent="0.25">
      <c r="B24" s="3">
        <v>6</v>
      </c>
      <c r="C24" s="10">
        <v>17</v>
      </c>
      <c r="D24" s="2" t="s">
        <v>12</v>
      </c>
    </row>
    <row r="25" spans="2:7" x14ac:dyDescent="0.25">
      <c r="B25" s="3">
        <v>7</v>
      </c>
      <c r="C25" s="11">
        <v>1.6</v>
      </c>
      <c r="D25" s="2" t="s">
        <v>13</v>
      </c>
    </row>
    <row r="26" spans="2:7" x14ac:dyDescent="0.25">
      <c r="B26" s="3">
        <v>8</v>
      </c>
      <c r="C26" s="10">
        <v>300</v>
      </c>
      <c r="D26" s="2" t="s">
        <v>14</v>
      </c>
    </row>
    <row r="27" spans="2:7" x14ac:dyDescent="0.25">
      <c r="B27" s="5">
        <v>9</v>
      </c>
      <c r="C27" s="12">
        <v>600</v>
      </c>
      <c r="D27" s="6" t="s">
        <v>15</v>
      </c>
      <c r="E27" s="6"/>
      <c r="F27" s="6"/>
      <c r="G27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workbookViewId="0">
      <selection activeCell="L15" sqref="L15"/>
    </sheetView>
  </sheetViews>
  <sheetFormatPr defaultRowHeight="15" x14ac:dyDescent="0.25"/>
  <cols>
    <col min="1" max="1" width="3.7109375" customWidth="1"/>
    <col min="2" max="2" width="7.85546875" customWidth="1"/>
    <col min="3" max="3" width="9.7109375" bestFit="1" customWidth="1"/>
    <col min="4" max="4" width="9.5703125" bestFit="1" customWidth="1"/>
    <col min="6" max="6" width="9.7109375" bestFit="1" customWidth="1"/>
    <col min="7" max="7" width="11.140625" bestFit="1" customWidth="1"/>
    <col min="8" max="8" width="3.7109375" customWidth="1"/>
    <col min="9" max="9" width="13.140625" bestFit="1" customWidth="1"/>
    <col min="11" max="11" width="9.5703125" bestFit="1" customWidth="1"/>
    <col min="12" max="12" width="8.140625" bestFit="1" customWidth="1"/>
  </cols>
  <sheetData>
    <row r="2" spans="2:12" x14ac:dyDescent="0.25">
      <c r="B2" s="2" t="s">
        <v>24</v>
      </c>
      <c r="C2" s="2"/>
    </row>
    <row r="3" spans="2:12" x14ac:dyDescent="0.25">
      <c r="B3" s="14" t="s">
        <v>19</v>
      </c>
      <c r="C3" s="8" t="s">
        <v>17</v>
      </c>
      <c r="D3" s="27">
        <f>ΔΕΔΟΜΕΝΑ!E12</f>
        <v>50</v>
      </c>
      <c r="E3" s="13" t="s">
        <v>18</v>
      </c>
      <c r="I3" t="s">
        <v>27</v>
      </c>
      <c r="L3" s="25">
        <f>(D3*ΔΕΔΟΜΕΝΑ!C25)/ΔΕΔΟΜΕΝΑ!C22</f>
        <v>10</v>
      </c>
    </row>
    <row r="4" spans="2:12" x14ac:dyDescent="0.25">
      <c r="B4" s="2"/>
      <c r="C4" s="2"/>
    </row>
    <row r="5" spans="2:12" x14ac:dyDescent="0.25">
      <c r="B5" s="2"/>
      <c r="C5" s="2"/>
      <c r="F5" s="1" t="s">
        <v>22</v>
      </c>
      <c r="G5" s="1" t="s">
        <v>22</v>
      </c>
      <c r="I5" s="1" t="s">
        <v>25</v>
      </c>
      <c r="J5" s="1" t="s">
        <v>26</v>
      </c>
      <c r="K5" s="1" t="s">
        <v>28</v>
      </c>
    </row>
    <row r="6" spans="2:12" x14ac:dyDescent="0.25">
      <c r="B6" s="5" t="s">
        <v>2</v>
      </c>
      <c r="C6" s="5" t="s">
        <v>4</v>
      </c>
      <c r="D6" s="17" t="s">
        <v>16</v>
      </c>
      <c r="E6" s="19" t="s">
        <v>3</v>
      </c>
      <c r="F6" s="19" t="s">
        <v>20</v>
      </c>
      <c r="G6" s="19" t="s">
        <v>23</v>
      </c>
      <c r="I6" s="22" t="s">
        <v>21</v>
      </c>
      <c r="J6" s="22" t="s">
        <v>25</v>
      </c>
      <c r="K6" s="22" t="s">
        <v>25</v>
      </c>
    </row>
    <row r="7" spans="2:12" x14ac:dyDescent="0.25">
      <c r="B7" s="3">
        <v>1</v>
      </c>
      <c r="C7" s="2">
        <v>22</v>
      </c>
      <c r="D7" s="16">
        <f>C7*$D$3</f>
        <v>1100</v>
      </c>
      <c r="E7" s="2">
        <v>900</v>
      </c>
      <c r="F7">
        <f>D7-E7</f>
        <v>200</v>
      </c>
      <c r="G7" s="15">
        <f>F7</f>
        <v>200</v>
      </c>
      <c r="I7" s="23">
        <f>G13*ΔΕΔΟΜΕΝΑ!C19</f>
        <v>9250</v>
      </c>
      <c r="J7" s="24">
        <f>L3*ΔΕΔΟΜΕΝΑ!C23*ΔΕΔΟΜΕΝΑ!D12</f>
        <v>99200</v>
      </c>
      <c r="K7" s="25">
        <f>SUM(I7:J7)</f>
        <v>108450</v>
      </c>
    </row>
    <row r="8" spans="2:12" x14ac:dyDescent="0.25">
      <c r="B8" s="3">
        <v>2</v>
      </c>
      <c r="C8" s="2">
        <v>18</v>
      </c>
      <c r="D8" s="16">
        <f t="shared" ref="D8:D12" si="0">C8*$D$3</f>
        <v>900</v>
      </c>
      <c r="E8" s="2">
        <v>700</v>
      </c>
      <c r="F8">
        <f t="shared" ref="F8:F12" si="1">D8-E8</f>
        <v>200</v>
      </c>
      <c r="G8" s="15">
        <f>G7+F8</f>
        <v>400</v>
      </c>
    </row>
    <row r="9" spans="2:12" x14ac:dyDescent="0.25">
      <c r="B9" s="3">
        <v>3</v>
      </c>
      <c r="C9" s="2">
        <v>21</v>
      </c>
      <c r="D9" s="16">
        <f t="shared" si="0"/>
        <v>1050</v>
      </c>
      <c r="E9" s="2">
        <v>800</v>
      </c>
      <c r="F9">
        <f t="shared" si="1"/>
        <v>250</v>
      </c>
      <c r="G9" s="15">
        <f>G8+F9</f>
        <v>650</v>
      </c>
    </row>
    <row r="10" spans="2:12" x14ac:dyDescent="0.25">
      <c r="B10" s="3">
        <v>4</v>
      </c>
      <c r="C10" s="2">
        <v>21</v>
      </c>
      <c r="D10" s="16">
        <f t="shared" si="0"/>
        <v>1050</v>
      </c>
      <c r="E10" s="2">
        <v>1200</v>
      </c>
      <c r="F10">
        <f t="shared" si="1"/>
        <v>-150</v>
      </c>
      <c r="G10" s="15">
        <f>G9+F10</f>
        <v>500</v>
      </c>
    </row>
    <row r="11" spans="2:12" x14ac:dyDescent="0.25">
      <c r="B11" s="3">
        <v>5</v>
      </c>
      <c r="C11" s="2">
        <v>22</v>
      </c>
      <c r="D11" s="16">
        <f t="shared" si="0"/>
        <v>1100</v>
      </c>
      <c r="E11" s="2">
        <v>1500</v>
      </c>
      <c r="F11">
        <f t="shared" si="1"/>
        <v>-400</v>
      </c>
      <c r="G11" s="15">
        <f>G10+F11</f>
        <v>100</v>
      </c>
    </row>
    <row r="12" spans="2:12" x14ac:dyDescent="0.25">
      <c r="B12" s="5">
        <v>6</v>
      </c>
      <c r="C12" s="6">
        <v>20</v>
      </c>
      <c r="D12" s="18">
        <f t="shared" si="0"/>
        <v>1000</v>
      </c>
      <c r="E12" s="6">
        <v>1100</v>
      </c>
      <c r="F12" s="17">
        <f t="shared" si="1"/>
        <v>-100</v>
      </c>
      <c r="G12" s="20">
        <f>G11+F12</f>
        <v>0</v>
      </c>
    </row>
    <row r="13" spans="2:12" x14ac:dyDescent="0.25">
      <c r="B13" s="2"/>
      <c r="C13" s="8"/>
      <c r="G13" s="21">
        <f>SUM(G7:G12)</f>
        <v>1850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G1" sqref="G1"/>
    </sheetView>
  </sheetViews>
  <sheetFormatPr defaultRowHeight="15" x14ac:dyDescent="0.25"/>
  <cols>
    <col min="1" max="1" width="3.7109375" customWidth="1"/>
    <col min="2" max="2" width="7.85546875" customWidth="1"/>
    <col min="3" max="3" width="9.7109375" bestFit="1" customWidth="1"/>
    <col min="4" max="4" width="9.5703125" bestFit="1" customWidth="1"/>
    <col min="6" max="6" width="8.5703125" customWidth="1"/>
    <col min="7" max="7" width="13.140625" bestFit="1" customWidth="1"/>
    <col min="9" max="9" width="9.5703125" bestFit="1" customWidth="1"/>
    <col min="10" max="10" width="8.140625" bestFit="1" customWidth="1"/>
  </cols>
  <sheetData>
    <row r="2" spans="2:10" x14ac:dyDescent="0.25">
      <c r="B2" s="2" t="s">
        <v>30</v>
      </c>
      <c r="C2" s="2"/>
    </row>
    <row r="3" spans="2:10" x14ac:dyDescent="0.25">
      <c r="B3" s="14" t="s">
        <v>19</v>
      </c>
      <c r="C3" s="8" t="s">
        <v>17</v>
      </c>
      <c r="D3" s="27">
        <f>MIN(ΔΕΔΟΜΕΝΑ!E6:E11)</f>
        <v>38</v>
      </c>
      <c r="E3" s="13" t="s">
        <v>18</v>
      </c>
      <c r="G3" t="s">
        <v>27</v>
      </c>
      <c r="J3" s="25">
        <f>(D3*ΔΕΔΟΜΕΝΑ!C25)/ΔΕΔΟΜΕΝΑ!C22</f>
        <v>7.6000000000000005</v>
      </c>
    </row>
    <row r="4" spans="2:10" x14ac:dyDescent="0.25">
      <c r="B4" s="2"/>
      <c r="C4" s="2"/>
    </row>
    <row r="5" spans="2:10" x14ac:dyDescent="0.25">
      <c r="B5" s="2"/>
      <c r="C5" s="2"/>
      <c r="G5" s="1" t="s">
        <v>25</v>
      </c>
      <c r="H5" s="1" t="s">
        <v>26</v>
      </c>
      <c r="I5" s="1" t="s">
        <v>28</v>
      </c>
    </row>
    <row r="6" spans="2:10" x14ac:dyDescent="0.25">
      <c r="B6" s="5" t="s">
        <v>2</v>
      </c>
      <c r="C6" s="5" t="s">
        <v>4</v>
      </c>
      <c r="D6" s="17" t="s">
        <v>16</v>
      </c>
      <c r="E6" s="19" t="s">
        <v>3</v>
      </c>
      <c r="G6" s="22" t="s">
        <v>29</v>
      </c>
      <c r="H6" s="22" t="s">
        <v>25</v>
      </c>
      <c r="I6" s="22" t="s">
        <v>25</v>
      </c>
    </row>
    <row r="7" spans="2:10" x14ac:dyDescent="0.25">
      <c r="B7" s="3">
        <v>1</v>
      </c>
      <c r="C7" s="2">
        <v>22</v>
      </c>
      <c r="D7" s="16">
        <f>C7*$D$3</f>
        <v>836</v>
      </c>
      <c r="E7" s="2">
        <v>900</v>
      </c>
      <c r="G7" s="23">
        <f>(E13-D13)*ΔΕΔΟΜΕΝΑ!C20</f>
        <v>29760</v>
      </c>
      <c r="H7" s="24">
        <f>J3*ΔΕΔΟΜΕΝΑ!C23*ΔΕΔΟΜΕΝΑ!D12</f>
        <v>75392</v>
      </c>
      <c r="I7" s="25">
        <f>SUM(G7:H7)</f>
        <v>105152</v>
      </c>
    </row>
    <row r="8" spans="2:10" x14ac:dyDescent="0.25">
      <c r="B8" s="3">
        <v>2</v>
      </c>
      <c r="C8" s="2">
        <v>18</v>
      </c>
      <c r="D8" s="16">
        <f t="shared" ref="D8:D12" si="0">C8*$D$3</f>
        <v>684</v>
      </c>
      <c r="E8" s="2">
        <v>700</v>
      </c>
    </row>
    <row r="9" spans="2:10" x14ac:dyDescent="0.25">
      <c r="B9" s="3">
        <v>3</v>
      </c>
      <c r="C9" s="2">
        <v>21</v>
      </c>
      <c r="D9" s="16">
        <f t="shared" si="0"/>
        <v>798</v>
      </c>
      <c r="E9" s="2">
        <v>800</v>
      </c>
    </row>
    <row r="10" spans="2:10" x14ac:dyDescent="0.25">
      <c r="B10" s="3">
        <v>4</v>
      </c>
      <c r="C10" s="2">
        <v>21</v>
      </c>
      <c r="D10" s="16">
        <f t="shared" si="0"/>
        <v>798</v>
      </c>
      <c r="E10" s="2">
        <v>1200</v>
      </c>
    </row>
    <row r="11" spans="2:10" x14ac:dyDescent="0.25">
      <c r="B11" s="3">
        <v>5</v>
      </c>
      <c r="C11" s="2">
        <v>22</v>
      </c>
      <c r="D11" s="16">
        <f t="shared" si="0"/>
        <v>836</v>
      </c>
      <c r="E11" s="2">
        <v>1500</v>
      </c>
    </row>
    <row r="12" spans="2:10" x14ac:dyDescent="0.25">
      <c r="B12" s="5">
        <v>6</v>
      </c>
      <c r="C12" s="6">
        <v>20</v>
      </c>
      <c r="D12" s="18">
        <f t="shared" si="0"/>
        <v>760</v>
      </c>
      <c r="E12" s="6">
        <v>1100</v>
      </c>
    </row>
    <row r="13" spans="2:10" x14ac:dyDescent="0.25">
      <c r="B13" s="2"/>
      <c r="C13" s="8">
        <f>SUM(C7:C12)</f>
        <v>124</v>
      </c>
      <c r="D13" s="29">
        <f>SUM(D7:D12)</f>
        <v>4712</v>
      </c>
      <c r="E13" s="28">
        <f>SUM(E7:E12)</f>
        <v>6200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workbookViewId="0">
      <selection activeCell="H11" sqref="H11"/>
    </sheetView>
  </sheetViews>
  <sheetFormatPr defaultRowHeight="15" x14ac:dyDescent="0.25"/>
  <cols>
    <col min="1" max="1" width="3.7109375" customWidth="1"/>
    <col min="2" max="2" width="7.85546875" customWidth="1"/>
    <col min="3" max="3" width="9.7109375" bestFit="1" customWidth="1"/>
    <col min="4" max="4" width="9.42578125" customWidth="1"/>
    <col min="5" max="5" width="14.140625" customWidth="1"/>
    <col min="6" max="6" width="10.42578125" bestFit="1" customWidth="1"/>
    <col min="7" max="7" width="13.140625" bestFit="1" customWidth="1"/>
    <col min="8" max="8" width="11.140625" bestFit="1" customWidth="1"/>
    <col min="9" max="9" width="5.7109375" customWidth="1"/>
    <col min="10" max="10" width="9.5703125" bestFit="1" customWidth="1"/>
  </cols>
  <sheetData>
    <row r="2" spans="2:10" x14ac:dyDescent="0.25">
      <c r="B2" s="2" t="s">
        <v>31</v>
      </c>
      <c r="C2" s="2"/>
    </row>
    <row r="3" spans="2:10" x14ac:dyDescent="0.25">
      <c r="B3" s="2"/>
      <c r="C3" s="2"/>
    </row>
    <row r="4" spans="2:10" x14ac:dyDescent="0.25">
      <c r="B4" s="2"/>
      <c r="C4" s="2"/>
      <c r="F4" s="1" t="s">
        <v>25</v>
      </c>
      <c r="G4" s="1" t="s">
        <v>25</v>
      </c>
      <c r="H4" s="1" t="s">
        <v>25</v>
      </c>
      <c r="I4" s="1"/>
      <c r="J4" s="1" t="s">
        <v>28</v>
      </c>
    </row>
    <row r="5" spans="2:10" x14ac:dyDescent="0.25">
      <c r="B5" s="5" t="s">
        <v>2</v>
      </c>
      <c r="C5" s="5" t="s">
        <v>3</v>
      </c>
      <c r="D5" s="5" t="s">
        <v>4</v>
      </c>
      <c r="E5" s="6" t="s">
        <v>5</v>
      </c>
      <c r="F5" s="19" t="s">
        <v>32</v>
      </c>
      <c r="G5" s="19" t="s">
        <v>33</v>
      </c>
      <c r="H5" s="19" t="s">
        <v>34</v>
      </c>
      <c r="J5" s="22" t="s">
        <v>25</v>
      </c>
    </row>
    <row r="6" spans="2:10" x14ac:dyDescent="0.25">
      <c r="B6" s="3">
        <v>1</v>
      </c>
      <c r="C6" s="2">
        <v>900</v>
      </c>
      <c r="D6" s="2">
        <v>22</v>
      </c>
      <c r="E6" s="4">
        <f>ROUND(C6/D6,0)</f>
        <v>41</v>
      </c>
      <c r="F6" s="2">
        <f>E6*ΔΕΔΟΜΕΝΑ!$C$25*ΔΕΔΟΜΕΝΑ!$C$21*D6</f>
        <v>14432.000000000002</v>
      </c>
      <c r="G6" s="30">
        <v>0</v>
      </c>
      <c r="H6" s="15">
        <f>G6</f>
        <v>0</v>
      </c>
      <c r="J6" s="25">
        <f>F12+G12+H12</f>
        <v>117720</v>
      </c>
    </row>
    <row r="7" spans="2:10" x14ac:dyDescent="0.25">
      <c r="B7" s="3">
        <v>2</v>
      </c>
      <c r="C7" s="2">
        <v>700</v>
      </c>
      <c r="D7" s="2">
        <v>18</v>
      </c>
      <c r="E7" s="4">
        <f t="shared" ref="E7:E11" si="0">ROUND(C7/D7,0)</f>
        <v>39</v>
      </c>
      <c r="F7" s="2">
        <f>E7*ΔΕΔΟΜΕΝΑ!$C$25*ΔΕΔΟΜΕΝΑ!$C$21*D7</f>
        <v>11232</v>
      </c>
      <c r="G7" s="15">
        <v>0</v>
      </c>
      <c r="H7" s="15">
        <f>(E6-E7)*ΔΕΔΟΜΕΝΑ!C27</f>
        <v>1200</v>
      </c>
    </row>
    <row r="8" spans="2:10" x14ac:dyDescent="0.25">
      <c r="B8" s="3">
        <v>3</v>
      </c>
      <c r="C8" s="2">
        <v>800</v>
      </c>
      <c r="D8" s="2">
        <v>21</v>
      </c>
      <c r="E8" s="4">
        <f t="shared" si="0"/>
        <v>38</v>
      </c>
      <c r="F8" s="2">
        <f>E8*ΔΕΔΟΜΕΝΑ!$C$25*ΔΕΔΟΜΕΝΑ!$C$21*D8</f>
        <v>12768</v>
      </c>
      <c r="G8" s="15">
        <v>0</v>
      </c>
      <c r="H8" s="15">
        <f>(E7-E8)*ΔΕΔΟΜΕΝΑ!C27</f>
        <v>600</v>
      </c>
    </row>
    <row r="9" spans="2:10" x14ac:dyDescent="0.25">
      <c r="B9" s="3">
        <v>4</v>
      </c>
      <c r="C9" s="2">
        <v>1200</v>
      </c>
      <c r="D9" s="2">
        <v>21</v>
      </c>
      <c r="E9" s="4">
        <f t="shared" si="0"/>
        <v>57</v>
      </c>
      <c r="F9" s="2">
        <f>E9*ΔΕΔΟΜΕΝΑ!$C$25*ΔΕΔΟΜΕΝΑ!$C$21*D9</f>
        <v>19152</v>
      </c>
      <c r="G9" s="15">
        <f>(E9-E8)*ΔΕΔΟΜΕΝΑ!C26</f>
        <v>5700</v>
      </c>
      <c r="H9" s="15">
        <v>0</v>
      </c>
    </row>
    <row r="10" spans="2:10" x14ac:dyDescent="0.25">
      <c r="B10" s="3">
        <v>5</v>
      </c>
      <c r="C10" s="2">
        <v>1500</v>
      </c>
      <c r="D10" s="2">
        <v>22</v>
      </c>
      <c r="E10" s="4">
        <f t="shared" si="0"/>
        <v>68</v>
      </c>
      <c r="F10" s="2">
        <f>E10*ΔΕΔΟΜΕΝΑ!$C$25*ΔΕΔΟΜΕΝΑ!$C$21*D10</f>
        <v>23936</v>
      </c>
      <c r="G10" s="15">
        <f>(E10-E9)*ΔΕΔΟΜΕΝΑ!C26</f>
        <v>3300</v>
      </c>
      <c r="H10" s="15">
        <v>0</v>
      </c>
    </row>
    <row r="11" spans="2:10" x14ac:dyDescent="0.25">
      <c r="B11" s="5">
        <v>6</v>
      </c>
      <c r="C11" s="6">
        <v>1100</v>
      </c>
      <c r="D11" s="6">
        <v>20</v>
      </c>
      <c r="E11" s="7">
        <f t="shared" si="0"/>
        <v>55</v>
      </c>
      <c r="F11" s="6">
        <f>E11*ΔΕΔΟΜΕΝΑ!$C$25*ΔΕΔΟΜΕΝΑ!$C$21*D11</f>
        <v>17600</v>
      </c>
      <c r="G11" s="20">
        <v>0</v>
      </c>
      <c r="H11" s="20">
        <f>(E10-E11)*ΔΕΔΟΜΕΝΑ!C27</f>
        <v>7800</v>
      </c>
    </row>
    <row r="12" spans="2:10" x14ac:dyDescent="0.25">
      <c r="B12" s="2"/>
      <c r="C12" s="8">
        <f>SUM(C6:C11)</f>
        <v>6200</v>
      </c>
      <c r="D12" s="8">
        <f>SUM(D6:D11)</f>
        <v>124</v>
      </c>
      <c r="E12" s="9"/>
      <c r="F12" s="13">
        <f>SUM(F6:F11)</f>
        <v>99120</v>
      </c>
      <c r="G12" s="21">
        <f>SUM(G6:G11)</f>
        <v>9000</v>
      </c>
      <c r="H12" s="31">
        <f>SUM(H6:H11)</f>
        <v>9600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workbookViewId="0">
      <selection activeCell="M11" sqref="M11"/>
    </sheetView>
  </sheetViews>
  <sheetFormatPr defaultRowHeight="15" x14ac:dyDescent="0.25"/>
  <cols>
    <col min="1" max="1" width="3.7109375" customWidth="1"/>
    <col min="2" max="2" width="7.85546875" customWidth="1"/>
    <col min="3" max="3" width="9.7109375" bestFit="1" customWidth="1"/>
    <col min="4" max="4" width="9.42578125" customWidth="1"/>
    <col min="5" max="6" width="14.140625" customWidth="1"/>
    <col min="7" max="7" width="10.42578125" bestFit="1" customWidth="1"/>
    <col min="8" max="8" width="13.140625" bestFit="1" customWidth="1"/>
    <col min="9" max="9" width="11.140625" bestFit="1" customWidth="1"/>
    <col min="10" max="10" width="5.7109375" customWidth="1"/>
    <col min="11" max="11" width="13.140625" style="38" bestFit="1" customWidth="1"/>
    <col min="12" max="12" width="9.7109375" style="38" customWidth="1"/>
    <col min="13" max="13" width="10.7109375" style="38" bestFit="1" customWidth="1"/>
    <col min="14" max="14" width="9.5703125" bestFit="1" customWidth="1"/>
  </cols>
  <sheetData>
    <row r="2" spans="2:14" x14ac:dyDescent="0.25">
      <c r="B2" s="2" t="s">
        <v>35</v>
      </c>
      <c r="C2" s="2"/>
    </row>
    <row r="3" spans="2:14" x14ac:dyDescent="0.25">
      <c r="B3" s="14" t="s">
        <v>19</v>
      </c>
      <c r="C3" s="8" t="s">
        <v>17</v>
      </c>
      <c r="D3" s="27">
        <f>ΔΕΔΟΜΕΝΑ!E12*J3/'(Α) ΕΞΟΜΑΛΥΝΣΗ'!L3</f>
        <v>40</v>
      </c>
      <c r="E3" s="13" t="s">
        <v>18</v>
      </c>
      <c r="G3" t="s">
        <v>27</v>
      </c>
      <c r="J3" s="25">
        <v>8</v>
      </c>
      <c r="K3" s="39"/>
      <c r="L3" s="39"/>
      <c r="M3" s="39"/>
    </row>
    <row r="4" spans="2:14" x14ac:dyDescent="0.25">
      <c r="B4" s="2"/>
      <c r="C4" s="2"/>
    </row>
    <row r="5" spans="2:14" x14ac:dyDescent="0.25">
      <c r="B5" s="2"/>
      <c r="C5" s="2"/>
      <c r="F5" s="1" t="s">
        <v>16</v>
      </c>
    </row>
    <row r="6" spans="2:14" x14ac:dyDescent="0.25">
      <c r="B6" s="2"/>
      <c r="C6" s="2"/>
      <c r="F6" s="1" t="s">
        <v>37</v>
      </c>
      <c r="G6" s="1" t="s">
        <v>38</v>
      </c>
      <c r="H6" s="1" t="s">
        <v>39</v>
      </c>
      <c r="I6" s="1" t="s">
        <v>41</v>
      </c>
      <c r="J6" s="1"/>
      <c r="K6" s="1" t="s">
        <v>25</v>
      </c>
      <c r="L6" s="1" t="s">
        <v>26</v>
      </c>
      <c r="M6" s="1" t="s">
        <v>25</v>
      </c>
      <c r="N6" s="1" t="s">
        <v>28</v>
      </c>
    </row>
    <row r="7" spans="2:14" x14ac:dyDescent="0.25">
      <c r="B7" s="5" t="s">
        <v>2</v>
      </c>
      <c r="C7" s="5" t="s">
        <v>3</v>
      </c>
      <c r="D7" s="5" t="s">
        <v>4</v>
      </c>
      <c r="E7" s="6" t="s">
        <v>5</v>
      </c>
      <c r="F7" s="5" t="s">
        <v>36</v>
      </c>
      <c r="G7" s="19" t="s">
        <v>22</v>
      </c>
      <c r="H7" s="19" t="s">
        <v>40</v>
      </c>
      <c r="I7" s="19" t="s">
        <v>22</v>
      </c>
      <c r="K7" s="22" t="s">
        <v>21</v>
      </c>
      <c r="L7" s="22" t="s">
        <v>25</v>
      </c>
      <c r="M7" s="22" t="s">
        <v>42</v>
      </c>
      <c r="N7" s="22" t="s">
        <v>25</v>
      </c>
    </row>
    <row r="8" spans="2:14" x14ac:dyDescent="0.25">
      <c r="B8" s="3">
        <v>1</v>
      </c>
      <c r="C8" s="2">
        <v>900</v>
      </c>
      <c r="D8" s="2">
        <v>22</v>
      </c>
      <c r="E8" s="4">
        <f>ROUND(C8/D8,0)</f>
        <v>41</v>
      </c>
      <c r="F8" s="4">
        <f>$D$3*D8</f>
        <v>880</v>
      </c>
      <c r="G8" s="30">
        <v>0</v>
      </c>
      <c r="H8" s="35">
        <f>C8-F8</f>
        <v>20</v>
      </c>
      <c r="I8" s="32">
        <v>0</v>
      </c>
      <c r="K8" s="23">
        <f>I14*ΔΕΔΟΜΕΝΑ!C19</f>
        <v>400</v>
      </c>
      <c r="L8" s="24">
        <f>J3*ΔΕΔΟΜΕΝΑ!C23*D14</f>
        <v>79360</v>
      </c>
      <c r="M8" s="25">
        <f>H14*ΔΕΔΟΜΕΝΑ!C25*ΔΕΔΟΜΕΝΑ!C24</f>
        <v>33728</v>
      </c>
      <c r="N8" s="25">
        <f>SUM(K8:M8)</f>
        <v>113488</v>
      </c>
    </row>
    <row r="9" spans="2:14" x14ac:dyDescent="0.25">
      <c r="B9" s="3">
        <v>2</v>
      </c>
      <c r="C9" s="2">
        <v>700</v>
      </c>
      <c r="D9" s="2">
        <v>18</v>
      </c>
      <c r="E9" s="4">
        <f t="shared" ref="E9:E13" si="0">ROUND(C9/D9,0)</f>
        <v>39</v>
      </c>
      <c r="F9" s="4">
        <f t="shared" ref="F9:F13" si="1">$D$3*D9</f>
        <v>720</v>
      </c>
      <c r="G9" s="30">
        <f>I8</f>
        <v>0</v>
      </c>
      <c r="H9" s="35">
        <v>0</v>
      </c>
      <c r="I9" s="32">
        <v>20</v>
      </c>
    </row>
    <row r="10" spans="2:14" x14ac:dyDescent="0.25">
      <c r="B10" s="3">
        <v>3</v>
      </c>
      <c r="C10" s="2">
        <v>800</v>
      </c>
      <c r="D10" s="2">
        <v>21</v>
      </c>
      <c r="E10" s="4">
        <f t="shared" si="0"/>
        <v>38</v>
      </c>
      <c r="F10" s="4">
        <f t="shared" si="1"/>
        <v>840</v>
      </c>
      <c r="G10" s="30">
        <f t="shared" ref="G10:G13" si="2">I9</f>
        <v>20</v>
      </c>
      <c r="H10" s="35">
        <v>0</v>
      </c>
      <c r="I10" s="32">
        <v>60</v>
      </c>
    </row>
    <row r="11" spans="2:14" x14ac:dyDescent="0.25">
      <c r="B11" s="3">
        <v>4</v>
      </c>
      <c r="C11" s="2">
        <v>1200</v>
      </c>
      <c r="D11" s="2">
        <v>21</v>
      </c>
      <c r="E11" s="4">
        <f t="shared" si="0"/>
        <v>57</v>
      </c>
      <c r="F11" s="4">
        <f t="shared" si="1"/>
        <v>840</v>
      </c>
      <c r="G11" s="30">
        <f t="shared" si="2"/>
        <v>60</v>
      </c>
      <c r="H11" s="35">
        <f>(C11-F11)-G11</f>
        <v>300</v>
      </c>
      <c r="I11" s="32">
        <v>0</v>
      </c>
    </row>
    <row r="12" spans="2:14" x14ac:dyDescent="0.25">
      <c r="B12" s="3">
        <v>5</v>
      </c>
      <c r="C12" s="2">
        <v>1500</v>
      </c>
      <c r="D12" s="2">
        <v>22</v>
      </c>
      <c r="E12" s="4">
        <f t="shared" si="0"/>
        <v>68</v>
      </c>
      <c r="F12" s="4">
        <f t="shared" si="1"/>
        <v>880</v>
      </c>
      <c r="G12" s="30">
        <f t="shared" si="2"/>
        <v>0</v>
      </c>
      <c r="H12" s="35">
        <f t="shared" ref="H12:H13" si="3">IF(C12&gt;F12,(C12-F12),0)</f>
        <v>620</v>
      </c>
      <c r="I12" s="32">
        <v>0</v>
      </c>
    </row>
    <row r="13" spans="2:14" x14ac:dyDescent="0.25">
      <c r="B13" s="5">
        <v>6</v>
      </c>
      <c r="C13" s="6">
        <v>1100</v>
      </c>
      <c r="D13" s="6">
        <v>20</v>
      </c>
      <c r="E13" s="7">
        <f t="shared" si="0"/>
        <v>55</v>
      </c>
      <c r="F13" s="7">
        <f t="shared" si="1"/>
        <v>800</v>
      </c>
      <c r="G13" s="34">
        <f t="shared" si="2"/>
        <v>0</v>
      </c>
      <c r="H13" s="36">
        <f t="shared" si="3"/>
        <v>300</v>
      </c>
      <c r="I13" s="33">
        <f t="shared" ref="I13" si="4">IF(C13&lt;F13,(C13-F13),0)+G13</f>
        <v>0</v>
      </c>
    </row>
    <row r="14" spans="2:14" x14ac:dyDescent="0.25">
      <c r="B14" s="2"/>
      <c r="C14" s="8">
        <f>SUM(C8:C13)</f>
        <v>6200</v>
      </c>
      <c r="D14" s="8">
        <f>SUM(D8:D13)</f>
        <v>124</v>
      </c>
      <c r="E14" s="9"/>
      <c r="F14" s="9">
        <f>SUM(F8:F13)</f>
        <v>4960</v>
      </c>
      <c r="G14" s="31">
        <f>SUM(G8:G13)</f>
        <v>80</v>
      </c>
      <c r="H14" s="37">
        <f>SUM(H8:H13)</f>
        <v>1240</v>
      </c>
      <c r="I14" s="31">
        <f>SUM(I8:I13)</f>
        <v>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ΔΕΔΟΜΕΝΑ</vt:lpstr>
      <vt:lpstr>(Α) ΕΞΟΜΑΛΥΝΣΗ</vt:lpstr>
      <vt:lpstr>(Β) ΥΠΕΡΓΟΛΑΒΙΑ</vt:lpstr>
      <vt:lpstr>(Γ) ΠΡΟΣΛΗΨΕΙΣ-ΑΠΟΛΥΣΕΙΣ</vt:lpstr>
      <vt:lpstr>(Δ) ΥΠΕΡΩΡΙΕΣ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Kantianis Dimitrios</dc:creator>
  <cp:lastModifiedBy>Kantianis Dimitrios</cp:lastModifiedBy>
  <dcterms:created xsi:type="dcterms:W3CDTF">2025-12-01T14:30:20Z</dcterms:created>
  <dcterms:modified xsi:type="dcterms:W3CDTF">2026-03-30T11:57:43Z</dcterms:modified>
</cp:coreProperties>
</file>