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D\"/>
    </mc:Choice>
  </mc:AlternateContent>
  <xr:revisionPtr revIDLastSave="0" documentId="13_ncr:1_{031B513B-6B17-4B10-BBDF-EA72CA46E5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hantom_4pro" sheetId="1" r:id="rId1"/>
    <sheet name="Inspire_2_Zenmuse X5s" sheetId="2" r:id="rId2"/>
    <sheet name="Olympus 25 mm" sheetId="4" r:id="rId3"/>
    <sheet name="Obliqu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5" l="1"/>
  <c r="R18" i="5"/>
  <c r="C50" i="5"/>
  <c r="C47" i="5"/>
  <c r="C39" i="5"/>
  <c r="D32" i="5"/>
  <c r="D35" i="5" s="1"/>
  <c r="D31" i="5"/>
  <c r="D39" i="5" s="1"/>
  <c r="C10" i="5" s="1"/>
  <c r="C31" i="5"/>
  <c r="P7" i="5"/>
  <c r="P9" i="5" s="1"/>
  <c r="C50" i="4"/>
  <c r="C47" i="4"/>
  <c r="C39" i="4"/>
  <c r="C32" i="4" s="1"/>
  <c r="D32" i="4"/>
  <c r="D35" i="4" s="1"/>
  <c r="D31" i="4"/>
  <c r="C31" i="4"/>
  <c r="P7" i="4"/>
  <c r="P9" i="4" s="1"/>
  <c r="C50" i="2"/>
  <c r="C47" i="2"/>
  <c r="C39" i="2"/>
  <c r="D32" i="2"/>
  <c r="D35" i="2" s="1"/>
  <c r="D37" i="2" s="1"/>
  <c r="D31" i="2"/>
  <c r="C31" i="2"/>
  <c r="P7" i="2"/>
  <c r="P9" i="2" s="1"/>
  <c r="P7" i="1"/>
  <c r="P9" i="1" s="1"/>
  <c r="C31" i="1"/>
  <c r="D31" i="1"/>
  <c r="D32" i="1"/>
  <c r="D35" i="1" s="1"/>
  <c r="C39" i="1"/>
  <c r="C32" i="1" s="1"/>
  <c r="D7" i="1" s="1"/>
  <c r="C47" i="1"/>
  <c r="C50" i="1"/>
  <c r="D37" i="4" l="1"/>
  <c r="D36" i="4"/>
  <c r="D36" i="5"/>
  <c r="D16" i="5" s="1"/>
  <c r="D25" i="5" s="1"/>
  <c r="D37" i="5"/>
  <c r="C48" i="5" s="1"/>
  <c r="C32" i="5"/>
  <c r="C35" i="5" s="1"/>
  <c r="C36" i="5" s="1"/>
  <c r="D39" i="4"/>
  <c r="C10" i="4" s="1"/>
  <c r="Q20" i="5"/>
  <c r="Q26" i="5" s="1"/>
  <c r="R26" i="5" s="1"/>
  <c r="Q21" i="5"/>
  <c r="Q27" i="5" s="1"/>
  <c r="R27" i="5" s="1"/>
  <c r="Q19" i="5"/>
  <c r="Q25" i="5" s="1"/>
  <c r="R25" i="5" s="1"/>
  <c r="D38" i="5"/>
  <c r="D42" i="5" s="1"/>
  <c r="D14" i="5"/>
  <c r="P14" i="5" s="1"/>
  <c r="C37" i="5"/>
  <c r="D18" i="5"/>
  <c r="C51" i="5"/>
  <c r="C53" i="5" s="1"/>
  <c r="D23" i="5" s="1"/>
  <c r="D7" i="4"/>
  <c r="C35" i="4"/>
  <c r="C48" i="4"/>
  <c r="C51" i="4"/>
  <c r="C53" i="4" s="1"/>
  <c r="D23" i="4" s="1"/>
  <c r="D18" i="4"/>
  <c r="D16" i="4"/>
  <c r="D25" i="4" s="1"/>
  <c r="D14" i="4"/>
  <c r="P14" i="4" s="1"/>
  <c r="C32" i="2"/>
  <c r="C35" i="2" s="1"/>
  <c r="D39" i="2"/>
  <c r="C10" i="2" s="1"/>
  <c r="D36" i="2"/>
  <c r="D38" i="2" s="1"/>
  <c r="D20" i="2" s="1"/>
  <c r="D18" i="2"/>
  <c r="C48" i="2"/>
  <c r="C51" i="2"/>
  <c r="C53" i="2" s="1"/>
  <c r="D23" i="2" s="1"/>
  <c r="D14" i="2"/>
  <c r="P14" i="2" s="1"/>
  <c r="D39" i="1"/>
  <c r="C10" i="1" s="1"/>
  <c r="D14" i="1"/>
  <c r="P14" i="1" s="1"/>
  <c r="D37" i="1"/>
  <c r="D36" i="1"/>
  <c r="D7" i="5" l="1"/>
  <c r="C35" i="1"/>
  <c r="C36" i="1" s="1"/>
  <c r="C14" i="5"/>
  <c r="D38" i="4"/>
  <c r="D20" i="5"/>
  <c r="C18" i="5"/>
  <c r="C42" i="5"/>
  <c r="C38" i="5"/>
  <c r="C20" i="5" s="1"/>
  <c r="C16" i="5"/>
  <c r="D7" i="2"/>
  <c r="C14" i="4"/>
  <c r="C36" i="4"/>
  <c r="C37" i="4"/>
  <c r="D42" i="2"/>
  <c r="D16" i="2"/>
  <c r="D25" i="2" s="1"/>
  <c r="C14" i="2"/>
  <c r="C37" i="2"/>
  <c r="C36" i="2"/>
  <c r="D18" i="1"/>
  <c r="C51" i="1"/>
  <c r="C53" i="1" s="1"/>
  <c r="D23" i="1" s="1"/>
  <c r="D16" i="1"/>
  <c r="D25" i="1" s="1"/>
  <c r="D38" i="1"/>
  <c r="C48" i="1"/>
  <c r="C14" i="1" l="1"/>
  <c r="C37" i="1"/>
  <c r="D20" i="4"/>
  <c r="D42" i="4"/>
  <c r="C38" i="4"/>
  <c r="C20" i="4" s="1"/>
  <c r="C16" i="4"/>
  <c r="C42" i="4"/>
  <c r="C18" i="4"/>
  <c r="C18" i="2"/>
  <c r="C42" i="2"/>
  <c r="C38" i="2"/>
  <c r="C20" i="2" s="1"/>
  <c r="C16" i="2"/>
  <c r="D42" i="1"/>
  <c r="D20" i="1"/>
  <c r="C16" i="1"/>
  <c r="C38" i="1" l="1"/>
  <c r="C20" i="1" s="1"/>
  <c r="C42" i="1"/>
  <c r="C18" i="1"/>
</calcChain>
</file>

<file path=xl/sharedStrings.xml><?xml version="1.0" encoding="utf-8"?>
<sst xmlns="http://schemas.openxmlformats.org/spreadsheetml/2006/main" count="246" uniqueCount="61">
  <si>
    <t>km/h</t>
  </si>
  <si>
    <t>Flight Speed</t>
  </si>
  <si>
    <t>seconds</t>
  </si>
  <si>
    <t>Photo time interval</t>
  </si>
  <si>
    <t>meters</t>
  </si>
  <si>
    <t>Distance between photos</t>
  </si>
  <si>
    <t>%</t>
  </si>
  <si>
    <t>Overlap Front</t>
  </si>
  <si>
    <t>Number of photos</t>
  </si>
  <si>
    <t xml:space="preserve">Geographical Area </t>
  </si>
  <si>
    <t>CARTOGRAPHIC SCALE</t>
  </si>
  <si>
    <t>AREA OF AN IMAGE (SQUARE METERS)</t>
  </si>
  <si>
    <t>Photo Area</t>
  </si>
  <si>
    <t>= height of single image footprint on the ground (meters)</t>
  </si>
  <si>
    <t>= width of single image footprint on the ground (meters)</t>
  </si>
  <si>
    <t>Dw</t>
  </si>
  <si>
    <t>= Ground Sampling Distance (centimeters/pixel) / Διακριτική ικανότητα φωτογραφίας</t>
  </si>
  <si>
    <t>GSD</t>
  </si>
  <si>
    <t>= the image height (pixels)</t>
  </si>
  <si>
    <t>imH</t>
  </si>
  <si>
    <t>= the image width (pixels)</t>
  </si>
  <si>
    <t>imW</t>
  </si>
  <si>
    <t>= the flight height (meters)</t>
  </si>
  <si>
    <t>H</t>
  </si>
  <si>
    <t>= the focal length of the camera (meters)</t>
  </si>
  <si>
    <t>FR meters</t>
  </si>
  <si>
    <t>= the focal length of the camera (millimeters)</t>
  </si>
  <si>
    <t>= the sensor width of the camera (millimeters)</t>
  </si>
  <si>
    <t>Sw</t>
  </si>
  <si>
    <t>Υπολογισμός</t>
  </si>
  <si>
    <t>Ορίστε ποσοστό(%) εμπρόσθιας αλληλεπικάλυψη</t>
  </si>
  <si>
    <t>Ύψος φωτογραφίας / image height (DH)</t>
  </si>
  <si>
    <t>Πλάτος φωτογραφίας / image width (DW)</t>
  </si>
  <si>
    <t>Διακριτική ικανότητα φωτογραφίας / Ground Sampling Distance (GSD)</t>
  </si>
  <si>
    <t>Χαρακτηριστικά Εικόνας</t>
  </si>
  <si>
    <t>Ορίστε την Χαρτογραφική κλίμακα       1:</t>
  </si>
  <si>
    <t>Ύψος πτήσης</t>
  </si>
  <si>
    <t>Ορίστε το Ύψος πτήσης</t>
  </si>
  <si>
    <t>Χαρτογραφική κλίμακα</t>
  </si>
  <si>
    <t>ΧΑΡΤΟΓΡΑΦΙΚΗ ΚΛΙΜΑΚΑ ΚΑΙ ΧΑΡΑΚΤΗΡΙΣΤΙΚΑ ΕΙΚΟΝΩΝ ΑΠΟ ΣμηΕΑ</t>
  </si>
  <si>
    <r>
      <t>Γεωγραφική έκταση ανά εικόνα (m</t>
    </r>
    <r>
      <rPr>
        <vertAlign val="superscript"/>
        <sz val="12"/>
        <color theme="1"/>
        <rFont val="Cambria"/>
        <family val="1"/>
        <charset val="161"/>
        <scheme val="major"/>
      </rPr>
      <t>2</t>
    </r>
    <r>
      <rPr>
        <sz val="12"/>
        <color theme="1"/>
        <rFont val="Cambria"/>
        <family val="1"/>
        <charset val="161"/>
        <scheme val="major"/>
      </rPr>
      <t>)</t>
    </r>
  </si>
  <si>
    <r>
      <rPr>
        <sz val="10"/>
        <color theme="1" tint="0.499984740745262"/>
        <rFont val="Cambria"/>
        <family val="1"/>
        <charset val="161"/>
        <scheme val="major"/>
      </rPr>
      <t>DH</t>
    </r>
  </si>
  <si>
    <t>Ταχύτητα πτήσης (klm/h)</t>
  </si>
  <si>
    <t>Ορίστε ποσοστό(%) πλευρικής αλληλεπικάλυψη</t>
  </si>
  <si>
    <t>Απόσταση μεταξύ των γραμμών (m)</t>
  </si>
  <si>
    <t>Αποδεκτό σφάλμα (cm)</t>
  </si>
  <si>
    <t>Πόσο πρέπει να είναι το GSD (cm)</t>
  </si>
  <si>
    <t>Χαρτογραφική κλίμακα που μπορείς να φτάσεις</t>
  </si>
  <si>
    <t>(4:3)</t>
  </si>
  <si>
    <t>Sensor size (mm) 13 x 17.3</t>
  </si>
  <si>
    <r>
      <t xml:space="preserve">Oblique (deg </t>
    </r>
    <r>
      <rPr>
        <vertAlign val="superscript"/>
        <sz val="12"/>
        <color theme="1"/>
        <rFont val="Cambria"/>
        <family val="1"/>
        <charset val="161"/>
        <scheme val="major"/>
      </rPr>
      <t xml:space="preserve">o </t>
    </r>
    <r>
      <rPr>
        <sz val="12"/>
        <color theme="1"/>
        <rFont val="Cambria"/>
        <family val="1"/>
        <charset val="161"/>
        <scheme val="major"/>
      </rPr>
      <t>)</t>
    </r>
  </si>
  <si>
    <t>Fov</t>
  </si>
  <si>
    <t>Radian</t>
  </si>
  <si>
    <t>radian</t>
  </si>
  <si>
    <t>Mεγάλη πλευρά</t>
  </si>
  <si>
    <t>Μεγάλη Πλευρά</t>
  </si>
  <si>
    <t>Στο κέντρο της φωτογραφίας</t>
  </si>
  <si>
    <t>Μικρή Πλευρά</t>
  </si>
  <si>
    <t>Μέχρι 42 μοίρες το 1/2 FOV</t>
  </si>
  <si>
    <t>Αποδεκτό σφάλμα (cm) για αναλογικό χάρτη</t>
  </si>
  <si>
    <r>
      <rPr>
        <sz val="8"/>
        <color rgb="FFFF0000"/>
        <rFont val="Cambria"/>
        <family val="1"/>
        <charset val="161"/>
        <scheme val="major"/>
      </rPr>
      <t>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</si>
</sst>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000000"/>
      <name val="Cambria"/>
      <family val="1"/>
      <charset val="161"/>
    </font>
    <font>
      <b/>
      <sz val="16"/>
      <color rgb="FF000000"/>
      <name val="Cambria"/>
      <family val="1"/>
      <charset val="161"/>
    </font>
    <font>
      <sz val="11"/>
      <color theme="1"/>
      <name val="Cambria"/>
      <family val="1"/>
      <charset val="161"/>
      <scheme val="major"/>
    </font>
    <font>
      <b/>
      <sz val="16"/>
      <color rgb="FF000000"/>
      <name val="Cambria"/>
      <family val="1"/>
      <charset val="161"/>
      <scheme val="major"/>
    </font>
    <font>
      <sz val="11"/>
      <color rgb="FF000000"/>
      <name val="Cambria"/>
      <family val="1"/>
      <charset val="161"/>
      <scheme val="major"/>
    </font>
    <font>
      <sz val="10"/>
      <name val="Cambria"/>
      <family val="1"/>
      <charset val="161"/>
      <scheme val="major"/>
    </font>
    <font>
      <u/>
      <sz val="11"/>
      <color rgb="FF0066CC"/>
      <name val="Cambria"/>
      <family val="1"/>
      <charset val="161"/>
      <scheme val="major"/>
    </font>
    <font>
      <sz val="12"/>
      <color theme="1"/>
      <name val="Cambria"/>
      <family val="1"/>
      <charset val="161"/>
      <scheme val="major"/>
    </font>
    <font>
      <vertAlign val="superscript"/>
      <sz val="12"/>
      <color theme="1"/>
      <name val="Cambria"/>
      <family val="1"/>
      <charset val="161"/>
      <scheme val="major"/>
    </font>
    <font>
      <sz val="11"/>
      <color theme="1" tint="0.499984740745262"/>
      <name val="Cambria"/>
      <family val="1"/>
      <charset val="161"/>
      <scheme val="major"/>
    </font>
    <font>
      <sz val="10"/>
      <color theme="1" tint="0.499984740745262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0"/>
      <color rgb="FF000000"/>
      <name val="Cambria"/>
      <family val="1"/>
      <charset val="161"/>
    </font>
    <font>
      <sz val="20"/>
      <name val="Cambria"/>
      <family val="1"/>
      <charset val="161"/>
    </font>
    <font>
      <sz val="20"/>
      <color rgb="FF000000"/>
      <name val="Cambria"/>
      <family val="1"/>
      <charset val="161"/>
    </font>
    <font>
      <sz val="16"/>
      <color theme="1"/>
      <name val="Cambria"/>
      <family val="1"/>
      <charset val="161"/>
      <scheme val="major"/>
    </font>
    <font>
      <sz val="16"/>
      <color theme="1"/>
      <name val="Calibri"/>
      <family val="2"/>
      <charset val="161"/>
      <scheme val="minor"/>
    </font>
    <font>
      <sz val="11"/>
      <color rgb="FFFF0000"/>
      <name val="Cambria"/>
      <family val="1"/>
      <charset val="161"/>
      <scheme val="major"/>
    </font>
    <font>
      <sz val="8"/>
      <color rgb="FFFF0000"/>
      <name val="Cambria"/>
      <family val="1"/>
      <charset val="161"/>
      <scheme val="major"/>
    </font>
    <font>
      <sz val="10"/>
      <color rgb="FFFF0000"/>
      <name val="Cambria"/>
      <family val="1"/>
      <charset val="16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AFAD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0" fontId="4" fillId="0" borderId="0" xfId="0" applyNumberFormat="1" applyFont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NumberFormat="1" applyFont="1" applyAlignment="1"/>
    <xf numFmtId="0" fontId="11" fillId="0" borderId="0" xfId="0" applyNumberFormat="1" applyFont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/>
    <xf numFmtId="1" fontId="9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/>
    <xf numFmtId="1" fontId="9" fillId="3" borderId="0" xfId="0" applyNumberFormat="1" applyFont="1" applyFill="1" applyAlignment="1">
      <alignment horizontal="center" vertical="center" wrapText="1"/>
    </xf>
    <xf numFmtId="1" fontId="9" fillId="5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Alignment="1"/>
    <xf numFmtId="2" fontId="18" fillId="5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8" fillId="5" borderId="0" xfId="0" applyNumberFormat="1" applyFont="1" applyFill="1" applyAlignment="1">
      <alignment horizontal="center" vertical="center" wrapText="1"/>
    </xf>
    <xf numFmtId="1" fontId="19" fillId="2" borderId="0" xfId="1" applyNumberFormat="1" applyFont="1" applyAlignment="1">
      <alignment horizontal="center" vertical="center" wrapText="1"/>
    </xf>
    <xf numFmtId="164" fontId="18" fillId="5" borderId="0" xfId="0" applyNumberFormat="1" applyFont="1" applyFill="1" applyAlignment="1">
      <alignment horizontal="center" vertical="center" wrapText="1"/>
    </xf>
    <xf numFmtId="164" fontId="19" fillId="2" borderId="0" xfId="1" applyNumberFormat="1" applyFont="1" applyAlignment="1">
      <alignment horizontal="center" vertical="center" wrapText="1"/>
    </xf>
    <xf numFmtId="2" fontId="0" fillId="0" borderId="0" xfId="0" applyNumberFormat="1"/>
    <xf numFmtId="2" fontId="20" fillId="0" borderId="0" xfId="0" applyNumberFormat="1" applyFont="1" applyAlignment="1"/>
    <xf numFmtId="0" fontId="20" fillId="0" borderId="0" xfId="0" applyNumberFormat="1" applyFont="1" applyAlignment="1"/>
    <xf numFmtId="0" fontId="20" fillId="0" borderId="0" xfId="0" applyNumberFormat="1" applyFont="1" applyFill="1" applyBorder="1" applyAlignment="1"/>
    <xf numFmtId="165" fontId="20" fillId="0" borderId="0" xfId="0" applyNumberFormat="1" applyFont="1" applyAlignment="1"/>
    <xf numFmtId="0" fontId="20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/>
    <xf numFmtId="0" fontId="15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</cellXfs>
  <cellStyles count="2">
    <cellStyle name="Καλό" xfId="1" builtinId="26"/>
    <cellStyle name="Κανονικό" xfId="0" builtinId="0"/>
  </cellStyles>
  <dxfs count="0"/>
  <tableStyles count="0" defaultTableStyle="TableStyleMedium9" defaultPivotStyle="PivotStyleLight16"/>
  <colors>
    <mruColors>
      <color rgb="FFFAF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773907"/>
          <a:ext cx="5519737" cy="617934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73026</xdr:colOff>
      <xdr:row>23</xdr:row>
      <xdr:rowOff>380208</xdr:rowOff>
    </xdr:from>
    <xdr:to>
      <xdr:col>13</xdr:col>
      <xdr:colOff>404019</xdr:colOff>
      <xdr:row>41</xdr:row>
      <xdr:rowOff>127362</xdr:rowOff>
    </xdr:to>
    <xdr:pic>
      <xdr:nvPicPr>
        <xdr:cNvPr id="4" name="3 - Εικόνα" descr="DJI_0017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9026" y="7389021"/>
          <a:ext cx="5220493" cy="3588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773907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10</xdr:col>
      <xdr:colOff>361950</xdr:colOff>
      <xdr:row>24</xdr:row>
      <xdr:rowOff>19051</xdr:rowOff>
    </xdr:from>
    <xdr:to>
      <xdr:col>16</xdr:col>
      <xdr:colOff>723900</xdr:colOff>
      <xdr:row>40</xdr:row>
      <xdr:rowOff>151968</xdr:rowOff>
    </xdr:to>
    <xdr:pic>
      <xdr:nvPicPr>
        <xdr:cNvPr id="7" name="6 - Εικόνα" descr="DJI_0017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2775" y="7562851"/>
          <a:ext cx="5219700" cy="3390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1012032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10</xdr:col>
      <xdr:colOff>361950</xdr:colOff>
      <xdr:row>24</xdr:row>
      <xdr:rowOff>19051</xdr:rowOff>
    </xdr:from>
    <xdr:to>
      <xdr:col>16</xdr:col>
      <xdr:colOff>723900</xdr:colOff>
      <xdr:row>39</xdr:row>
      <xdr:rowOff>132918</xdr:rowOff>
    </xdr:to>
    <xdr:pic>
      <xdr:nvPicPr>
        <xdr:cNvPr id="5" name="4 - Εικόνα" descr="DJI_0017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2775" y="7562851"/>
          <a:ext cx="5219700" cy="3390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773907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9525</xdr:colOff>
      <xdr:row>24</xdr:row>
      <xdr:rowOff>19051</xdr:rowOff>
    </xdr:from>
    <xdr:to>
      <xdr:col>13</xdr:col>
      <xdr:colOff>352425</xdr:colOff>
      <xdr:row>40</xdr:row>
      <xdr:rowOff>151968</xdr:rowOff>
    </xdr:to>
    <xdr:pic>
      <xdr:nvPicPr>
        <xdr:cNvPr id="7" name="6 - Εικόνα" descr="DJI_0017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7324726"/>
          <a:ext cx="5219700" cy="3600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pix4d.com/hc/en-us/articles/20255980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upport.pix4d.com/hc/en-us/articles/20255980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upport.pix4d.com/hc/en-us/articles/20255980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pix4d.com/hc/en-us/articles/202559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zoomScale="80" zoomScaleNormal="80" workbookViewId="0">
      <selection activeCell="P14" sqref="P14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ht="11.2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hidden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31.5" x14ac:dyDescent="0.25">
      <c r="B6" s="15"/>
      <c r="C6" s="21"/>
      <c r="D6" s="17" t="s">
        <v>36</v>
      </c>
      <c r="E6" s="10"/>
      <c r="F6" s="10"/>
      <c r="G6" s="6"/>
      <c r="H6" s="6"/>
      <c r="I6" s="6"/>
      <c r="J6" s="6"/>
      <c r="K6" s="6"/>
      <c r="L6" s="6"/>
      <c r="M6" s="6"/>
      <c r="N6" s="1"/>
      <c r="P6" s="17" t="s">
        <v>59</v>
      </c>
    </row>
    <row r="7" spans="1:16" ht="31.5" x14ac:dyDescent="0.25">
      <c r="B7" s="17" t="s">
        <v>35</v>
      </c>
      <c r="C7" s="23">
        <v>300</v>
      </c>
      <c r="D7" s="24">
        <f>C32</f>
        <v>73.199999999999989</v>
      </c>
      <c r="E7" s="10"/>
      <c r="F7" s="10"/>
      <c r="G7" s="6"/>
      <c r="H7" s="6"/>
      <c r="I7" s="6"/>
      <c r="J7" s="6"/>
      <c r="K7" s="6"/>
      <c r="L7" s="6"/>
      <c r="M7" s="6"/>
      <c r="N7" s="1"/>
      <c r="P7" s="24">
        <f>0.025*C7</f>
        <v>7.5</v>
      </c>
    </row>
    <row r="8" spans="1:16" ht="31.5" x14ac:dyDescent="0.25">
      <c r="B8" s="15"/>
      <c r="C8" s="21"/>
      <c r="D8" s="15"/>
      <c r="E8" s="10"/>
      <c r="F8" s="10"/>
      <c r="G8" s="6"/>
      <c r="H8" s="6"/>
      <c r="I8" s="6"/>
      <c r="J8" s="6"/>
      <c r="K8" s="6"/>
      <c r="L8" s="6"/>
      <c r="M8" s="6"/>
      <c r="N8" s="1"/>
      <c r="P8" s="17" t="s">
        <v>46</v>
      </c>
    </row>
    <row r="9" spans="1:16" ht="31.5" x14ac:dyDescent="0.25">
      <c r="B9" s="15"/>
      <c r="C9" s="17" t="s">
        <v>38</v>
      </c>
      <c r="D9" s="15"/>
      <c r="E9" s="10"/>
      <c r="F9" s="10"/>
      <c r="G9" s="6"/>
      <c r="H9" s="6"/>
      <c r="I9" s="6"/>
      <c r="J9" s="6"/>
      <c r="K9" s="6"/>
      <c r="L9" s="6"/>
      <c r="M9" s="6"/>
      <c r="N9" s="1"/>
      <c r="P9" s="24">
        <f>P7/3</f>
        <v>2.5</v>
      </c>
    </row>
    <row r="10" spans="1:16" ht="21" x14ac:dyDescent="0.25">
      <c r="B10" s="17" t="s">
        <v>37</v>
      </c>
      <c r="C10" s="22">
        <f>D39</f>
        <v>300.00000000000006</v>
      </c>
      <c r="D10" s="25">
        <v>73.2</v>
      </c>
      <c r="E10" s="10"/>
      <c r="F10" s="10"/>
      <c r="G10" s="6"/>
      <c r="H10" s="6"/>
      <c r="I10" s="6"/>
      <c r="J10" s="6"/>
      <c r="K10" s="6"/>
      <c r="L10" s="6"/>
      <c r="M10" s="6"/>
      <c r="N10" s="1"/>
    </row>
    <row r="11" spans="1:16" ht="15.75" x14ac:dyDescent="0.25">
      <c r="B11" s="15"/>
      <c r="C11" s="15"/>
      <c r="D11" s="15"/>
      <c r="E11" s="10"/>
      <c r="F11" s="10"/>
      <c r="G11" s="6"/>
      <c r="H11" s="6"/>
      <c r="I11" s="6"/>
      <c r="J11" s="6"/>
      <c r="K11" s="6"/>
      <c r="L11" s="6"/>
      <c r="M11" s="6"/>
      <c r="N11" s="1"/>
    </row>
    <row r="12" spans="1:16" ht="22.5" x14ac:dyDescent="0.25">
      <c r="B12" s="37" t="s">
        <v>34</v>
      </c>
      <c r="C12" s="37"/>
      <c r="D12" s="37"/>
      <c r="E12" s="10"/>
      <c r="F12" s="10"/>
      <c r="G12" s="6"/>
      <c r="H12" s="6"/>
      <c r="I12" s="6"/>
      <c r="J12" s="6"/>
      <c r="K12" s="6"/>
      <c r="L12" s="6"/>
      <c r="M12" s="6"/>
      <c r="N12" s="1"/>
    </row>
    <row r="13" spans="1:16" ht="31.5" x14ac:dyDescent="0.25">
      <c r="B13" s="15"/>
      <c r="C13" s="15"/>
      <c r="D13" s="21"/>
      <c r="E13" s="10"/>
      <c r="F13" s="10"/>
      <c r="G13" s="6"/>
      <c r="H13" s="6"/>
      <c r="I13" s="6"/>
      <c r="J13" s="6"/>
      <c r="K13" s="6"/>
      <c r="L13" s="6"/>
      <c r="M13" s="6"/>
      <c r="N13" s="1"/>
      <c r="P13" s="17" t="s">
        <v>47</v>
      </c>
    </row>
    <row r="14" spans="1:16" ht="47.25" x14ac:dyDescent="0.25">
      <c r="B14" s="18" t="s">
        <v>33</v>
      </c>
      <c r="C14" s="20">
        <f>C35</f>
        <v>1.9619883040935666</v>
      </c>
      <c r="D14" s="20">
        <f>D35</f>
        <v>1.9619883040935673</v>
      </c>
      <c r="E14" s="10"/>
      <c r="F14" s="10"/>
      <c r="G14" s="6"/>
      <c r="H14" s="6"/>
      <c r="I14" s="6"/>
      <c r="J14" s="6"/>
      <c r="K14" s="6"/>
      <c r="L14" s="6"/>
      <c r="M14" s="6"/>
      <c r="N14" s="1"/>
      <c r="P14" s="22">
        <f>(D14*3)/0.025</f>
        <v>235.43859649122808</v>
      </c>
    </row>
    <row r="15" spans="1:16" ht="20.25" x14ac:dyDescent="0.25">
      <c r="B15" s="15"/>
      <c r="C15" s="21"/>
      <c r="D15" s="21"/>
      <c r="E15" s="10"/>
      <c r="F15" s="10"/>
      <c r="G15" s="6"/>
      <c r="H15" s="6"/>
      <c r="I15" s="6"/>
      <c r="J15" s="6"/>
      <c r="K15" s="6"/>
      <c r="L15" s="6"/>
      <c r="M15" s="6"/>
      <c r="N15" s="1"/>
    </row>
    <row r="16" spans="1:16" ht="31.5" x14ac:dyDescent="0.25">
      <c r="B16" s="18" t="s">
        <v>32</v>
      </c>
      <c r="C16" s="22">
        <f>C36</f>
        <v>107.35999999999996</v>
      </c>
      <c r="D16" s="22">
        <f>D36</f>
        <v>107.36</v>
      </c>
      <c r="E16" s="10"/>
      <c r="F16" s="10"/>
      <c r="G16" s="6"/>
      <c r="H16" s="6"/>
      <c r="I16" s="6"/>
      <c r="J16" s="6"/>
      <c r="K16" s="6"/>
      <c r="L16" s="6"/>
      <c r="M16" s="6"/>
      <c r="N16" s="1"/>
    </row>
    <row r="17" spans="2:14" ht="20.25" x14ac:dyDescent="0.25">
      <c r="B17" s="15"/>
      <c r="C17" s="21"/>
      <c r="D17" s="21"/>
      <c r="E17" s="10"/>
      <c r="F17" s="10"/>
      <c r="G17" s="6"/>
      <c r="H17" s="6"/>
      <c r="I17" s="6"/>
      <c r="J17" s="6"/>
      <c r="K17" s="6"/>
      <c r="L17" s="6"/>
      <c r="M17" s="6"/>
      <c r="N17" s="1"/>
    </row>
    <row r="18" spans="2:14" ht="31.5" x14ac:dyDescent="0.25">
      <c r="B18" s="18" t="s">
        <v>31</v>
      </c>
      <c r="C18" s="22">
        <f>C37</f>
        <v>71.573333333333309</v>
      </c>
      <c r="D18" s="22">
        <f>D37</f>
        <v>71.573333333333323</v>
      </c>
      <c r="E18" s="10"/>
      <c r="F18" s="10"/>
      <c r="G18" s="6"/>
      <c r="H18" s="6"/>
      <c r="I18" s="6"/>
      <c r="J18" s="6"/>
      <c r="K18" s="6"/>
      <c r="L18" s="6"/>
      <c r="M18" s="6"/>
      <c r="N18" s="1"/>
    </row>
    <row r="19" spans="2:14" ht="20.25" x14ac:dyDescent="0.25">
      <c r="B19" s="15"/>
      <c r="C19" s="21"/>
      <c r="D19" s="21"/>
      <c r="E19" s="10"/>
      <c r="F19" s="10"/>
      <c r="G19" s="6"/>
      <c r="H19" s="6"/>
      <c r="I19" s="6"/>
      <c r="J19" s="6"/>
      <c r="K19" s="6"/>
      <c r="L19" s="6"/>
      <c r="M19" s="6"/>
      <c r="N19" s="1"/>
    </row>
    <row r="20" spans="2:14" ht="33.75" x14ac:dyDescent="0.25">
      <c r="B20" s="18" t="s">
        <v>40</v>
      </c>
      <c r="C20" s="22">
        <f>C38</f>
        <v>7684.1130666666613</v>
      </c>
      <c r="D20" s="22">
        <f>D38</f>
        <v>7684.1130666666659</v>
      </c>
      <c r="E20" s="10"/>
      <c r="F20" s="10"/>
      <c r="G20" s="6"/>
      <c r="H20" s="6"/>
      <c r="I20" s="6"/>
      <c r="J20" s="6"/>
      <c r="K20" s="6"/>
      <c r="L20" s="6"/>
      <c r="M20" s="6"/>
      <c r="N20" s="1"/>
    </row>
    <row r="21" spans="2:14" ht="20.25" x14ac:dyDescent="0.25">
      <c r="B21" s="15"/>
      <c r="C21" s="21"/>
      <c r="D21" s="15"/>
      <c r="E21" s="10"/>
      <c r="F21" s="10"/>
      <c r="G21" s="6"/>
      <c r="H21" s="6"/>
      <c r="I21" s="6"/>
      <c r="J21" s="6"/>
      <c r="K21" s="6"/>
      <c r="L21" s="6"/>
      <c r="M21" s="6"/>
      <c r="N21" s="1"/>
    </row>
    <row r="22" spans="2:14" ht="20.25" x14ac:dyDescent="0.25">
      <c r="B22" s="15"/>
      <c r="C22" s="21"/>
      <c r="D22" s="17" t="s">
        <v>42</v>
      </c>
      <c r="E22" s="10"/>
      <c r="F22" s="10"/>
      <c r="G22" s="6"/>
      <c r="H22" s="6"/>
      <c r="I22" s="6"/>
      <c r="J22" s="6"/>
      <c r="K22" s="6"/>
      <c r="L22" s="6"/>
      <c r="M22" s="6"/>
      <c r="N22" s="1"/>
    </row>
    <row r="23" spans="2:14" ht="31.5" x14ac:dyDescent="0.25">
      <c r="B23" s="17" t="s">
        <v>30</v>
      </c>
      <c r="C23" s="23">
        <v>70</v>
      </c>
      <c r="D23" s="22">
        <f>C53</f>
        <v>38.649600000000007</v>
      </c>
      <c r="E23" s="10"/>
      <c r="F23" s="10"/>
      <c r="G23" s="6"/>
      <c r="H23" s="6"/>
      <c r="I23" s="6"/>
      <c r="J23" s="6"/>
      <c r="K23" s="6"/>
      <c r="L23" s="6"/>
      <c r="M23" s="6"/>
      <c r="N23" s="1"/>
    </row>
    <row r="24" spans="2:14" ht="31.5" x14ac:dyDescent="0.25">
      <c r="B24" s="5"/>
      <c r="C24" s="5"/>
      <c r="D24" s="17" t="s">
        <v>44</v>
      </c>
      <c r="E24" s="5"/>
      <c r="F24" s="5"/>
      <c r="G24" s="6"/>
      <c r="H24" s="6"/>
      <c r="I24" s="6"/>
      <c r="J24" s="6"/>
      <c r="K24" s="6"/>
      <c r="L24" s="6"/>
      <c r="M24" s="6"/>
      <c r="N24" s="1"/>
    </row>
    <row r="25" spans="2:14" ht="31.5" x14ac:dyDescent="0.25">
      <c r="B25" s="17" t="s">
        <v>43</v>
      </c>
      <c r="C25" s="23">
        <v>50</v>
      </c>
      <c r="D25" s="22">
        <f>D16-((C25*D36)/100)</f>
        <v>53.68</v>
      </c>
      <c r="E25" s="5"/>
      <c r="F25" s="5"/>
      <c r="G25" s="6"/>
      <c r="H25" s="6"/>
      <c r="I25" s="6"/>
      <c r="J25" s="6"/>
      <c r="K25" s="6"/>
      <c r="L25" s="6"/>
      <c r="M25" s="6"/>
      <c r="N25" s="1"/>
    </row>
    <row r="26" spans="2:14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"/>
    </row>
    <row r="27" spans="2:14" x14ac:dyDescent="0.25">
      <c r="B27" s="19" t="s">
        <v>29</v>
      </c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1"/>
    </row>
    <row r="28" spans="2:14" x14ac:dyDescent="0.2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1"/>
    </row>
    <row r="29" spans="2:14" x14ac:dyDescent="0.25">
      <c r="B29" s="27" t="s">
        <v>28</v>
      </c>
      <c r="C29" s="27">
        <v>13.2</v>
      </c>
      <c r="D29" s="27"/>
      <c r="E29" s="28" t="s">
        <v>27</v>
      </c>
      <c r="F29" s="28"/>
      <c r="G29" s="29"/>
      <c r="H29" s="29"/>
      <c r="I29" s="29"/>
      <c r="J29" s="6"/>
      <c r="K29" s="6"/>
      <c r="L29" s="6"/>
      <c r="M29" s="6"/>
      <c r="N29" s="1"/>
    </row>
    <row r="30" spans="2:14" x14ac:dyDescent="0.25">
      <c r="B30" s="27" t="s">
        <v>60</v>
      </c>
      <c r="C30" s="27">
        <v>9</v>
      </c>
      <c r="D30" s="27">
        <v>24.4</v>
      </c>
      <c r="E30" s="28" t="s">
        <v>26</v>
      </c>
      <c r="F30" s="28"/>
      <c r="G30" s="29"/>
      <c r="H30" s="29"/>
      <c r="I30" s="29"/>
      <c r="J30" s="6"/>
      <c r="K30" s="6"/>
      <c r="L30" s="6"/>
      <c r="M30" s="6"/>
      <c r="N30" s="1"/>
    </row>
    <row r="31" spans="2:14" x14ac:dyDescent="0.25">
      <c r="B31" s="27" t="s">
        <v>25</v>
      </c>
      <c r="C31" s="27">
        <f>C30/1000</f>
        <v>8.9999999999999993E-3</v>
      </c>
      <c r="D31" s="30">
        <f>D30/1000</f>
        <v>2.4399999999999998E-2</v>
      </c>
      <c r="E31" s="28" t="s">
        <v>24</v>
      </c>
      <c r="F31" s="28"/>
      <c r="G31" s="29"/>
      <c r="H31" s="29"/>
      <c r="I31" s="29"/>
      <c r="J31" s="6"/>
      <c r="K31" s="6"/>
      <c r="L31" s="6"/>
      <c r="M31" s="6"/>
      <c r="N31" s="1"/>
    </row>
    <row r="32" spans="2:14" x14ac:dyDescent="0.25">
      <c r="B32" s="16" t="s">
        <v>23</v>
      </c>
      <c r="C32" s="16">
        <f>C39*D31*10</f>
        <v>73.199999999999989</v>
      </c>
      <c r="D32" s="16">
        <f>D10</f>
        <v>73.2</v>
      </c>
      <c r="E32" s="11" t="s">
        <v>22</v>
      </c>
      <c r="F32" s="11"/>
      <c r="G32" s="13"/>
      <c r="H32" s="13"/>
      <c r="I32" s="7"/>
      <c r="J32" s="7"/>
      <c r="K32" s="7"/>
      <c r="L32" s="7"/>
      <c r="M32" s="7"/>
      <c r="N32" s="1"/>
    </row>
    <row r="33" spans="2:14" x14ac:dyDescent="0.25">
      <c r="B33" s="27" t="s">
        <v>21</v>
      </c>
      <c r="C33" s="27">
        <v>5472</v>
      </c>
      <c r="D33" s="27"/>
      <c r="E33" s="28" t="s">
        <v>20</v>
      </c>
      <c r="F33" s="28"/>
      <c r="G33" s="31"/>
      <c r="H33" s="14"/>
      <c r="I33" s="8"/>
      <c r="J33" s="8"/>
      <c r="K33" s="8"/>
      <c r="L33" s="8"/>
      <c r="M33" s="8"/>
      <c r="N33" s="1"/>
    </row>
    <row r="34" spans="2:14" x14ac:dyDescent="0.25">
      <c r="B34" s="27" t="s">
        <v>19</v>
      </c>
      <c r="C34" s="27">
        <v>3648</v>
      </c>
      <c r="D34" s="27"/>
      <c r="E34" s="28" t="s">
        <v>18</v>
      </c>
      <c r="F34" s="28"/>
      <c r="G34" s="29"/>
      <c r="H34" s="12"/>
      <c r="I34" s="6"/>
      <c r="J34" s="6"/>
      <c r="K34" s="6"/>
      <c r="L34" s="9"/>
      <c r="M34" s="6"/>
      <c r="N34" s="1"/>
    </row>
    <row r="35" spans="2:14" x14ac:dyDescent="0.25">
      <c r="B35" s="16" t="s">
        <v>17</v>
      </c>
      <c r="C35" s="16">
        <f>(C29*C32*100)/(C30*C33)</f>
        <v>1.9619883040935666</v>
      </c>
      <c r="D35" s="16">
        <f>(C29*D32*100)/(C30*C33)</f>
        <v>1.9619883040935673</v>
      </c>
      <c r="E35" s="11" t="s">
        <v>16</v>
      </c>
      <c r="F35" s="11"/>
      <c r="G35" s="12"/>
      <c r="H35" s="12"/>
      <c r="I35" s="6"/>
      <c r="J35" s="6"/>
      <c r="K35" s="6"/>
      <c r="L35" s="6"/>
      <c r="M35" s="6"/>
      <c r="N35" s="1"/>
    </row>
    <row r="36" spans="2:14" x14ac:dyDescent="0.25">
      <c r="B36" s="16" t="s">
        <v>15</v>
      </c>
      <c r="C36" s="16">
        <f>(C35*C33)/100</f>
        <v>107.35999999999996</v>
      </c>
      <c r="D36" s="16">
        <f>(D35*C33)/100</f>
        <v>107.36</v>
      </c>
      <c r="E36" s="11" t="s">
        <v>14</v>
      </c>
      <c r="F36" s="11"/>
      <c r="G36" s="12"/>
      <c r="H36" s="12"/>
      <c r="I36" s="6"/>
      <c r="J36" s="6"/>
      <c r="K36" s="6"/>
      <c r="L36" s="6"/>
      <c r="M36" s="6"/>
      <c r="N36" s="1"/>
    </row>
    <row r="37" spans="2:14" x14ac:dyDescent="0.25">
      <c r="B37" s="16" t="s">
        <v>41</v>
      </c>
      <c r="C37" s="16">
        <f>(C35*C34)/100</f>
        <v>71.573333333333309</v>
      </c>
      <c r="D37" s="16">
        <f>(D35*C34)/100</f>
        <v>71.573333333333323</v>
      </c>
      <c r="E37" s="11" t="s">
        <v>13</v>
      </c>
      <c r="F37" s="11"/>
      <c r="G37" s="12"/>
      <c r="H37" s="12"/>
      <c r="I37" s="6"/>
      <c r="J37" s="6"/>
      <c r="K37" s="6"/>
      <c r="L37" s="6"/>
      <c r="M37" s="6"/>
      <c r="N37" s="1"/>
    </row>
    <row r="38" spans="2:14" x14ac:dyDescent="0.25">
      <c r="B38" s="16" t="s">
        <v>12</v>
      </c>
      <c r="C38" s="16">
        <f>C36*C37</f>
        <v>7684.1130666666613</v>
      </c>
      <c r="D38" s="16">
        <f>D36*D37</f>
        <v>7684.1130666666659</v>
      </c>
      <c r="E38" s="11" t="s">
        <v>11</v>
      </c>
      <c r="F38" s="11"/>
      <c r="G38" s="12"/>
      <c r="H38" s="12"/>
      <c r="I38" s="6"/>
      <c r="J38" s="6"/>
      <c r="K38" s="6"/>
      <c r="L38" s="6"/>
      <c r="M38" s="6"/>
      <c r="N38" s="1"/>
    </row>
    <row r="39" spans="2:14" x14ac:dyDescent="0.25">
      <c r="B39" s="16" t="s">
        <v>10</v>
      </c>
      <c r="C39" s="16">
        <f>C7</f>
        <v>300</v>
      </c>
      <c r="D39" s="16">
        <f>(1/(D31/D32))/10</f>
        <v>300.00000000000006</v>
      </c>
      <c r="E39" s="11"/>
      <c r="F39" s="11"/>
      <c r="G39" s="12"/>
      <c r="H39" s="12"/>
      <c r="I39" s="6"/>
      <c r="J39" s="6"/>
      <c r="K39" s="6"/>
      <c r="L39" s="6"/>
      <c r="M39" s="6"/>
      <c r="N39" s="1"/>
    </row>
    <row r="40" spans="2:14" x14ac:dyDescent="0.25">
      <c r="B40" s="16"/>
      <c r="C40" s="16"/>
      <c r="D40" s="16">
        <v>160000</v>
      </c>
      <c r="E40" s="11"/>
      <c r="F40" s="11"/>
      <c r="G40" s="12"/>
      <c r="H40" s="12"/>
      <c r="I40" s="6"/>
      <c r="J40" s="6"/>
      <c r="K40" s="6"/>
      <c r="L40" s="6"/>
      <c r="M40" s="6"/>
      <c r="N40" s="1"/>
    </row>
    <row r="41" spans="2:14" x14ac:dyDescent="0.25">
      <c r="B41" s="16" t="s">
        <v>9</v>
      </c>
      <c r="C41" s="16">
        <v>3000</v>
      </c>
      <c r="D41" s="16"/>
      <c r="E41" s="11"/>
      <c r="F41" s="11"/>
      <c r="G41" s="12"/>
      <c r="H41" s="12"/>
      <c r="I41" s="6"/>
      <c r="J41" s="6"/>
      <c r="K41" s="6"/>
      <c r="L41" s="6"/>
      <c r="M41" s="6"/>
      <c r="N41" s="1"/>
    </row>
    <row r="42" spans="2:14" x14ac:dyDescent="0.25">
      <c r="B42" s="16" t="s">
        <v>8</v>
      </c>
      <c r="C42" s="16">
        <f>C41/C37</f>
        <v>41.915052160953813</v>
      </c>
      <c r="D42" s="16">
        <f>C41/D38</f>
        <v>0.39041591059010622</v>
      </c>
      <c r="E42" s="11"/>
      <c r="F42" s="11"/>
      <c r="G42" s="12"/>
      <c r="H42" s="12"/>
      <c r="I42" s="6"/>
      <c r="J42" s="6"/>
      <c r="K42" s="6"/>
      <c r="L42" s="6"/>
      <c r="M42" s="6"/>
      <c r="N42" s="1"/>
    </row>
    <row r="43" spans="2:14" x14ac:dyDescent="0.25">
      <c r="B43" s="16"/>
      <c r="C43" s="16"/>
      <c r="D43" s="16"/>
      <c r="E43" s="11"/>
      <c r="F43" s="11"/>
      <c r="G43" s="12"/>
      <c r="H43" s="12"/>
      <c r="I43" s="6"/>
      <c r="J43" s="6"/>
      <c r="K43" s="6"/>
      <c r="L43" s="6"/>
      <c r="M43" s="6"/>
      <c r="N43" s="1"/>
    </row>
    <row r="44" spans="2:14" x14ac:dyDescent="0.25">
      <c r="B44" s="16"/>
      <c r="C44" s="16"/>
      <c r="D44" s="16"/>
      <c r="E44" s="11"/>
      <c r="F44" s="11"/>
      <c r="G44" s="12"/>
      <c r="H44" s="12"/>
      <c r="I44" s="6"/>
      <c r="J44" s="6"/>
      <c r="K44" s="6"/>
      <c r="L44" s="6"/>
      <c r="M44" s="6"/>
      <c r="N44" s="1"/>
    </row>
    <row r="45" spans="2:14" x14ac:dyDescent="0.25">
      <c r="B45" s="16" t="s">
        <v>1</v>
      </c>
      <c r="C45" s="16">
        <v>15</v>
      </c>
      <c r="D45" s="16" t="s">
        <v>0</v>
      </c>
      <c r="E45" s="11"/>
      <c r="F45" s="11"/>
      <c r="G45" s="12"/>
      <c r="H45" s="12"/>
      <c r="I45" s="6"/>
      <c r="J45" s="6"/>
      <c r="K45" s="6"/>
      <c r="L45" s="6"/>
      <c r="M45" s="6"/>
      <c r="N45" s="1"/>
    </row>
    <row r="46" spans="2:14" x14ac:dyDescent="0.25">
      <c r="B46" s="16" t="s">
        <v>3</v>
      </c>
      <c r="C46" s="16">
        <v>2</v>
      </c>
      <c r="D46" s="16" t="s">
        <v>2</v>
      </c>
      <c r="E46" s="11"/>
      <c r="F46" s="11"/>
      <c r="G46" s="12"/>
      <c r="H46" s="12"/>
      <c r="I46" s="6"/>
      <c r="J46" s="6"/>
      <c r="K46" s="6"/>
      <c r="L46" s="6"/>
      <c r="M46" s="6"/>
      <c r="N46" s="1"/>
    </row>
    <row r="47" spans="2:14" x14ac:dyDescent="0.25">
      <c r="B47" s="16" t="s">
        <v>5</v>
      </c>
      <c r="C47" s="16">
        <f>((C45*1000)*C46)/3600</f>
        <v>8.3333333333333339</v>
      </c>
      <c r="D47" s="16" t="s">
        <v>4</v>
      </c>
      <c r="E47" s="11"/>
      <c r="F47" s="11"/>
      <c r="G47" s="12"/>
      <c r="H47" s="12"/>
      <c r="I47" s="6"/>
      <c r="J47" s="6"/>
      <c r="K47" s="6"/>
      <c r="L47" s="6"/>
      <c r="M47" s="6"/>
      <c r="N47" s="1"/>
    </row>
    <row r="48" spans="2:14" x14ac:dyDescent="0.25">
      <c r="B48" s="16" t="s">
        <v>7</v>
      </c>
      <c r="C48" s="16">
        <f>100-(100*C47)/D37</f>
        <v>88.35692995529061</v>
      </c>
      <c r="D48" s="16" t="s">
        <v>6</v>
      </c>
      <c r="E48" s="11"/>
      <c r="F48" s="11"/>
      <c r="G48" s="12"/>
      <c r="H48" s="12"/>
      <c r="I48" s="6"/>
      <c r="J48" s="6"/>
      <c r="K48" s="6"/>
      <c r="L48" s="6"/>
      <c r="M48" s="6"/>
      <c r="N48" s="1"/>
    </row>
    <row r="49" spans="2:14" x14ac:dyDescent="0.25">
      <c r="B49" s="16"/>
      <c r="C49" s="16"/>
      <c r="D49" s="16"/>
      <c r="E49" s="11"/>
      <c r="F49" s="11"/>
      <c r="G49" s="12"/>
      <c r="H49" s="12"/>
      <c r="I49" s="6"/>
      <c r="J49" s="6"/>
      <c r="K49" s="6"/>
      <c r="L49" s="6"/>
      <c r="M49" s="6"/>
      <c r="N49" s="1"/>
    </row>
    <row r="50" spans="2:14" x14ac:dyDescent="0.25">
      <c r="B50" s="16" t="s">
        <v>7</v>
      </c>
      <c r="C50" s="16">
        <f>C23</f>
        <v>70</v>
      </c>
      <c r="D50" s="16" t="s">
        <v>6</v>
      </c>
      <c r="E50" s="11"/>
      <c r="F50" s="11"/>
      <c r="G50" s="12"/>
      <c r="H50" s="12"/>
      <c r="I50" s="6"/>
      <c r="J50" s="6"/>
      <c r="K50" s="6"/>
      <c r="L50" s="6"/>
      <c r="M50" s="6"/>
      <c r="N50" s="1"/>
    </row>
    <row r="51" spans="2:14" x14ac:dyDescent="0.25">
      <c r="B51" s="16" t="s">
        <v>5</v>
      </c>
      <c r="C51" s="16">
        <f>D37-(D37*C50)/100</f>
        <v>21.472000000000001</v>
      </c>
      <c r="D51" s="16" t="s">
        <v>4</v>
      </c>
      <c r="E51" s="11"/>
      <c r="F51" s="11"/>
      <c r="G51" s="12"/>
      <c r="H51" s="12"/>
      <c r="I51" s="6"/>
      <c r="J51" s="6"/>
      <c r="K51" s="6"/>
      <c r="L51" s="6"/>
      <c r="M51" s="6"/>
      <c r="N51" s="1"/>
    </row>
    <row r="52" spans="2:14" x14ac:dyDescent="0.25">
      <c r="B52" s="16" t="s">
        <v>3</v>
      </c>
      <c r="C52" s="16">
        <v>2</v>
      </c>
      <c r="D52" s="16" t="s">
        <v>2</v>
      </c>
      <c r="E52" s="11"/>
      <c r="F52" s="11"/>
      <c r="G52" s="12"/>
      <c r="H52" s="12"/>
      <c r="I52" s="6"/>
      <c r="J52" s="6"/>
      <c r="K52" s="6"/>
      <c r="L52" s="6"/>
      <c r="M52" s="6"/>
      <c r="N52" s="1"/>
    </row>
    <row r="53" spans="2:14" x14ac:dyDescent="0.25">
      <c r="B53" s="16" t="s">
        <v>1</v>
      </c>
      <c r="C53" s="16">
        <f>((C51*3600)/C52)/1000</f>
        <v>38.649600000000007</v>
      </c>
      <c r="D53" s="16" t="s">
        <v>0</v>
      </c>
      <c r="E53" s="11"/>
      <c r="F53" s="11"/>
      <c r="G53" s="12"/>
      <c r="H53" s="12"/>
      <c r="I53" s="6"/>
      <c r="J53" s="6"/>
      <c r="K53" s="6"/>
      <c r="L53" s="6"/>
      <c r="M53" s="6"/>
      <c r="N53" s="1"/>
    </row>
    <row r="54" spans="2:14" x14ac:dyDescent="0.25">
      <c r="N54" s="1"/>
    </row>
    <row r="55" spans="2:14" x14ac:dyDescent="0.25">
      <c r="N55" s="1"/>
    </row>
    <row r="56" spans="2:14" x14ac:dyDescent="0.25">
      <c r="N56" s="1"/>
    </row>
    <row r="57" spans="2:14" x14ac:dyDescent="0.25">
      <c r="N57" s="1"/>
    </row>
    <row r="58" spans="2:14" x14ac:dyDescent="0.25">
      <c r="N58" s="1"/>
    </row>
    <row r="59" spans="2:14" x14ac:dyDescent="0.25">
      <c r="N59" s="1"/>
    </row>
    <row r="60" spans="2:14" x14ac:dyDescent="0.25">
      <c r="N60" s="1"/>
    </row>
    <row r="61" spans="2:14" x14ac:dyDescent="0.25">
      <c r="N61" s="1"/>
    </row>
    <row r="62" spans="2:14" x14ac:dyDescent="0.25">
      <c r="N62" s="1"/>
    </row>
    <row r="63" spans="2:14" x14ac:dyDescent="0.25">
      <c r="N63" s="1"/>
    </row>
  </sheetData>
  <mergeCells count="2">
    <mergeCell ref="A1:N4"/>
    <mergeCell ref="B12:D12"/>
  </mergeCells>
  <hyperlinks>
    <hyperlink ref="E35" r:id="rId1" display="= Ground Sampling Distance (centimeters/pixel)" xr:uid="{00000000-0004-0000-00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2" workbookViewId="0">
      <selection activeCell="D7" sqref="D7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5"/>
      <c r="C6" s="21"/>
      <c r="D6" s="17" t="s">
        <v>36</v>
      </c>
      <c r="E6" s="10"/>
      <c r="F6" s="10"/>
      <c r="G6" s="6"/>
      <c r="H6" s="6"/>
      <c r="I6" s="6"/>
      <c r="J6" s="6"/>
      <c r="K6" s="6"/>
      <c r="L6" s="6"/>
      <c r="M6" s="6"/>
      <c r="N6" s="1"/>
      <c r="P6" s="17" t="s">
        <v>45</v>
      </c>
    </row>
    <row r="7" spans="1:16" ht="31.5" x14ac:dyDescent="0.25">
      <c r="B7" s="17" t="s">
        <v>35</v>
      </c>
      <c r="C7" s="23">
        <v>500</v>
      </c>
      <c r="D7" s="24">
        <f>C32</f>
        <v>150</v>
      </c>
      <c r="E7" s="10"/>
      <c r="F7" s="10"/>
      <c r="G7" s="6"/>
      <c r="H7" s="6"/>
      <c r="I7" s="6"/>
      <c r="J7" s="6"/>
      <c r="K7" s="6"/>
      <c r="L7" s="6"/>
      <c r="M7" s="6"/>
      <c r="N7" s="1"/>
      <c r="P7" s="24">
        <f>0.025*C7</f>
        <v>12.5</v>
      </c>
    </row>
    <row r="8" spans="1:16" ht="31.5" x14ac:dyDescent="0.25">
      <c r="B8" s="15"/>
      <c r="C8" s="21"/>
      <c r="D8" s="15"/>
      <c r="E8" s="10"/>
      <c r="F8" s="10"/>
      <c r="G8" s="6"/>
      <c r="H8" s="6"/>
      <c r="I8" s="6"/>
      <c r="J8" s="6"/>
      <c r="K8" s="6"/>
      <c r="L8" s="6"/>
      <c r="M8" s="6"/>
      <c r="N8" s="1"/>
      <c r="P8" s="17" t="s">
        <v>46</v>
      </c>
    </row>
    <row r="9" spans="1:16" ht="31.5" x14ac:dyDescent="0.25">
      <c r="B9" s="15"/>
      <c r="C9" s="17" t="s">
        <v>38</v>
      </c>
      <c r="D9" s="15"/>
      <c r="E9" s="10"/>
      <c r="F9" s="10"/>
      <c r="G9" s="6"/>
      <c r="H9" s="6"/>
      <c r="I9" s="6"/>
      <c r="J9" s="6"/>
      <c r="K9" s="6"/>
      <c r="L9" s="6"/>
      <c r="M9" s="6"/>
      <c r="N9" s="1"/>
      <c r="P9" s="24">
        <f>P7/3</f>
        <v>4.166666666666667</v>
      </c>
    </row>
    <row r="10" spans="1:16" ht="21" x14ac:dyDescent="0.25">
      <c r="B10" s="17" t="s">
        <v>37</v>
      </c>
      <c r="C10" s="22">
        <f>D39</f>
        <v>500</v>
      </c>
      <c r="D10" s="25">
        <v>150</v>
      </c>
      <c r="E10" s="10"/>
      <c r="F10" s="10"/>
      <c r="G10" s="6"/>
      <c r="H10" s="6"/>
      <c r="I10" s="6"/>
      <c r="J10" s="6"/>
      <c r="K10" s="6"/>
      <c r="L10" s="6"/>
      <c r="M10" s="6"/>
      <c r="N10" s="1"/>
    </row>
    <row r="11" spans="1:16" ht="15.75" x14ac:dyDescent="0.25">
      <c r="B11" s="15"/>
      <c r="C11" s="15"/>
      <c r="D11" s="15"/>
      <c r="E11" s="10"/>
      <c r="F11" s="10"/>
      <c r="G11" s="6"/>
      <c r="H11" s="6"/>
      <c r="I11" s="6"/>
      <c r="J11" s="6"/>
      <c r="K11" s="6"/>
      <c r="L11" s="6"/>
      <c r="M11" s="6"/>
      <c r="N11" s="1"/>
    </row>
    <row r="12" spans="1:16" ht="22.5" x14ac:dyDescent="0.25">
      <c r="B12" s="37" t="s">
        <v>34</v>
      </c>
      <c r="C12" s="37"/>
      <c r="D12" s="37"/>
      <c r="E12" s="10"/>
      <c r="F12" s="10"/>
      <c r="G12" s="6"/>
      <c r="H12" s="6"/>
      <c r="I12" s="6"/>
      <c r="J12" s="6"/>
      <c r="K12" s="6"/>
      <c r="L12" s="6"/>
      <c r="M12" s="6"/>
      <c r="N12" s="1"/>
    </row>
    <row r="13" spans="1:16" ht="31.5" x14ac:dyDescent="0.25">
      <c r="B13" s="15"/>
      <c r="C13" s="15"/>
      <c r="D13" s="21"/>
      <c r="E13" s="10"/>
      <c r="F13" s="10"/>
      <c r="G13" s="6"/>
      <c r="H13" s="6"/>
      <c r="I13" s="6"/>
      <c r="J13" s="6"/>
      <c r="K13" s="6"/>
      <c r="L13" s="6"/>
      <c r="M13" s="6"/>
      <c r="N13" s="1"/>
      <c r="P13" s="17" t="s">
        <v>47</v>
      </c>
    </row>
    <row r="14" spans="1:16" ht="47.25" x14ac:dyDescent="0.25">
      <c r="B14" s="18" t="s">
        <v>33</v>
      </c>
      <c r="C14" s="20">
        <f>C35</f>
        <v>3.2765151515151514</v>
      </c>
      <c r="D14" s="20">
        <f>D35</f>
        <v>3.2765151515151514</v>
      </c>
      <c r="E14" s="10"/>
      <c r="F14" s="10"/>
      <c r="G14" s="6"/>
      <c r="H14" s="6"/>
      <c r="I14" s="6"/>
      <c r="J14" s="6"/>
      <c r="K14" s="6"/>
      <c r="L14" s="6"/>
      <c r="M14" s="6"/>
      <c r="N14" s="1"/>
      <c r="P14" s="22">
        <f>(D14*3)/0.025</f>
        <v>393.18181818181813</v>
      </c>
    </row>
    <row r="15" spans="1:16" ht="20.25" x14ac:dyDescent="0.25">
      <c r="B15" s="15"/>
      <c r="C15" s="21"/>
      <c r="D15" s="21"/>
      <c r="E15" s="10"/>
      <c r="F15" s="10"/>
      <c r="G15" s="6"/>
      <c r="H15" s="6"/>
      <c r="I15" s="6"/>
      <c r="J15" s="6"/>
      <c r="K15" s="6"/>
      <c r="L15" s="6"/>
      <c r="M15" s="6"/>
      <c r="N15" s="1"/>
    </row>
    <row r="16" spans="1:16" ht="31.5" x14ac:dyDescent="0.25">
      <c r="B16" s="18" t="s">
        <v>32</v>
      </c>
      <c r="C16" s="22">
        <f>C36</f>
        <v>173</v>
      </c>
      <c r="D16" s="22">
        <f>D36</f>
        <v>173</v>
      </c>
      <c r="E16" s="10"/>
      <c r="F16" s="10"/>
      <c r="G16" s="6"/>
      <c r="H16" s="6"/>
      <c r="I16" s="6"/>
      <c r="J16" s="6"/>
      <c r="K16" s="6"/>
      <c r="L16" s="6"/>
      <c r="M16" s="6"/>
      <c r="N16" s="1"/>
    </row>
    <row r="17" spans="2:14" ht="20.25" x14ac:dyDescent="0.25">
      <c r="B17" s="15"/>
      <c r="C17" s="21"/>
      <c r="D17" s="21"/>
      <c r="E17" s="10"/>
      <c r="F17" s="10"/>
      <c r="G17" s="6"/>
      <c r="H17" s="6"/>
      <c r="I17" s="6"/>
      <c r="J17" s="6"/>
      <c r="K17" s="6"/>
      <c r="L17" s="6"/>
      <c r="M17" s="6"/>
      <c r="N17" s="1"/>
    </row>
    <row r="18" spans="2:14" ht="31.5" x14ac:dyDescent="0.25">
      <c r="B18" s="18" t="s">
        <v>31</v>
      </c>
      <c r="C18" s="22">
        <f>C37</f>
        <v>129.61893939393937</v>
      </c>
      <c r="D18" s="22">
        <f>D37</f>
        <v>129.61893939393937</v>
      </c>
      <c r="E18" s="10"/>
      <c r="F18" s="10"/>
      <c r="G18" s="6"/>
      <c r="H18" s="6"/>
      <c r="I18" s="6"/>
      <c r="J18" s="6"/>
      <c r="K18" s="6"/>
      <c r="L18" s="6"/>
      <c r="M18" s="6"/>
      <c r="N18" s="1"/>
    </row>
    <row r="19" spans="2:14" ht="20.25" x14ac:dyDescent="0.25">
      <c r="B19" s="15"/>
      <c r="C19" s="21"/>
      <c r="D19" s="21"/>
      <c r="E19" s="10"/>
      <c r="F19" s="10"/>
      <c r="G19" s="6"/>
      <c r="H19" s="6"/>
      <c r="I19" s="6"/>
      <c r="J19" s="6"/>
      <c r="K19" s="6"/>
      <c r="L19" s="6"/>
      <c r="M19" s="6"/>
      <c r="N19" s="1"/>
    </row>
    <row r="20" spans="2:14" ht="33.75" x14ac:dyDescent="0.25">
      <c r="B20" s="18" t="s">
        <v>40</v>
      </c>
      <c r="C20" s="22">
        <f>C38</f>
        <v>22424.076515151512</v>
      </c>
      <c r="D20" s="22">
        <f>D38</f>
        <v>22424.076515151512</v>
      </c>
      <c r="E20" s="10"/>
      <c r="F20" s="10"/>
      <c r="G20" s="6"/>
      <c r="H20" s="6"/>
      <c r="I20" s="6"/>
      <c r="J20" s="6"/>
      <c r="K20" s="6"/>
      <c r="L20" s="6"/>
      <c r="M20" s="6"/>
      <c r="N20" s="1"/>
    </row>
    <row r="21" spans="2:14" ht="20.25" x14ac:dyDescent="0.25">
      <c r="B21" s="15"/>
      <c r="C21" s="21"/>
      <c r="D21" s="15"/>
      <c r="E21" s="10"/>
      <c r="F21" s="10"/>
      <c r="G21" s="6"/>
      <c r="H21" s="6"/>
      <c r="I21" s="6"/>
      <c r="J21" s="6"/>
      <c r="K21" s="6"/>
      <c r="L21" s="6"/>
      <c r="M21" s="6"/>
      <c r="N21" s="1"/>
    </row>
    <row r="22" spans="2:14" ht="20.25" x14ac:dyDescent="0.25">
      <c r="B22" s="15"/>
      <c r="C22" s="21"/>
      <c r="D22" s="17" t="s">
        <v>42</v>
      </c>
      <c r="E22" s="10"/>
      <c r="F22" s="10"/>
      <c r="G22" s="6"/>
      <c r="H22" s="6"/>
      <c r="I22" s="6"/>
      <c r="J22" s="6"/>
      <c r="K22" s="6"/>
      <c r="L22" s="6"/>
      <c r="M22" s="6"/>
      <c r="N22" s="1"/>
    </row>
    <row r="23" spans="2:14" ht="31.5" x14ac:dyDescent="0.25">
      <c r="B23" s="17" t="s">
        <v>30</v>
      </c>
      <c r="C23" s="23">
        <v>87</v>
      </c>
      <c r="D23" s="22">
        <f>C53</f>
        <v>30.330831818181814</v>
      </c>
      <c r="E23" s="10"/>
      <c r="F23" s="10"/>
      <c r="G23" s="6"/>
      <c r="H23" s="6"/>
      <c r="I23" s="6"/>
      <c r="J23" s="6"/>
      <c r="K23" s="6"/>
      <c r="L23" s="6"/>
      <c r="M23" s="6"/>
      <c r="N23" s="1"/>
    </row>
    <row r="24" spans="2:14" ht="31.5" x14ac:dyDescent="0.25">
      <c r="B24" s="5"/>
      <c r="C24" s="5"/>
      <c r="D24" s="17" t="s">
        <v>44</v>
      </c>
      <c r="E24" s="5"/>
      <c r="F24" s="5"/>
      <c r="G24" s="6"/>
      <c r="H24" s="6"/>
      <c r="I24" s="6"/>
      <c r="J24" s="6"/>
      <c r="K24" s="6"/>
      <c r="L24" s="6"/>
      <c r="M24" s="6"/>
      <c r="N24" s="1"/>
    </row>
    <row r="25" spans="2:14" ht="31.5" x14ac:dyDescent="0.25">
      <c r="B25" s="17" t="s">
        <v>43</v>
      </c>
      <c r="C25" s="23">
        <v>90</v>
      </c>
      <c r="D25" s="22">
        <f>D16-((C25*D36)/100)</f>
        <v>17.300000000000011</v>
      </c>
      <c r="E25" s="5"/>
      <c r="F25" s="5"/>
      <c r="G25" s="6"/>
      <c r="H25" s="6"/>
      <c r="I25" s="6"/>
      <c r="J25" s="6"/>
      <c r="K25" s="6"/>
      <c r="L25" s="6"/>
      <c r="M25" s="6"/>
      <c r="N25" s="1"/>
    </row>
    <row r="26" spans="2:14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"/>
    </row>
    <row r="27" spans="2:14" x14ac:dyDescent="0.25">
      <c r="B27" s="19" t="s">
        <v>29</v>
      </c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1"/>
    </row>
    <row r="28" spans="2:14" x14ac:dyDescent="0.2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1"/>
    </row>
    <row r="29" spans="2:14" x14ac:dyDescent="0.25">
      <c r="B29" s="27" t="s">
        <v>28</v>
      </c>
      <c r="C29" s="27">
        <v>17.3</v>
      </c>
      <c r="D29" s="27" t="s">
        <v>49</v>
      </c>
      <c r="E29" s="28" t="s">
        <v>27</v>
      </c>
      <c r="F29" s="28"/>
      <c r="G29" s="29"/>
      <c r="H29" s="29"/>
      <c r="I29" s="29"/>
      <c r="J29" s="6"/>
      <c r="K29" s="6"/>
      <c r="L29" s="6"/>
      <c r="M29" s="6"/>
      <c r="N29" s="1"/>
    </row>
    <row r="30" spans="2:14" x14ac:dyDescent="0.25">
      <c r="B30" s="27" t="s">
        <v>60</v>
      </c>
      <c r="C30" s="27">
        <v>15</v>
      </c>
      <c r="D30" s="27">
        <v>30</v>
      </c>
      <c r="E30" s="28" t="s">
        <v>26</v>
      </c>
      <c r="F30" s="28"/>
      <c r="G30" s="29"/>
      <c r="H30" s="29"/>
      <c r="I30" s="29"/>
      <c r="J30" s="6"/>
      <c r="K30" s="6"/>
      <c r="L30" s="6"/>
      <c r="M30" s="6"/>
      <c r="N30" s="1"/>
    </row>
    <row r="31" spans="2:14" x14ac:dyDescent="0.25">
      <c r="B31" s="27" t="s">
        <v>25</v>
      </c>
      <c r="C31" s="27">
        <f>C30/1000</f>
        <v>1.4999999999999999E-2</v>
      </c>
      <c r="D31" s="27">
        <f>D30/1000</f>
        <v>0.03</v>
      </c>
      <c r="E31" s="28" t="s">
        <v>24</v>
      </c>
      <c r="F31" s="28"/>
      <c r="G31" s="29"/>
      <c r="H31" s="29"/>
      <c r="I31" s="29"/>
      <c r="J31" s="6"/>
      <c r="K31" s="6"/>
      <c r="L31" s="6"/>
      <c r="M31" s="6"/>
      <c r="N31" s="1"/>
    </row>
    <row r="32" spans="2:14" x14ac:dyDescent="0.25">
      <c r="B32" s="16" t="s">
        <v>23</v>
      </c>
      <c r="C32" s="16">
        <f>C39*D31*10</f>
        <v>150</v>
      </c>
      <c r="D32" s="16">
        <f>D10</f>
        <v>150</v>
      </c>
      <c r="E32" s="11" t="s">
        <v>22</v>
      </c>
      <c r="F32" s="11"/>
      <c r="G32" s="13"/>
      <c r="H32" s="13"/>
      <c r="J32" s="7"/>
      <c r="K32" s="7"/>
      <c r="L32" s="7"/>
      <c r="M32" s="7"/>
      <c r="N32" s="1"/>
    </row>
    <row r="33" spans="2:14" x14ac:dyDescent="0.25">
      <c r="B33" s="27" t="s">
        <v>21</v>
      </c>
      <c r="C33" s="27">
        <v>5280</v>
      </c>
      <c r="D33" s="27"/>
      <c r="E33" s="28" t="s">
        <v>20</v>
      </c>
      <c r="F33" s="28"/>
      <c r="G33" s="31"/>
      <c r="H33" s="32"/>
      <c r="I33" s="7" t="s">
        <v>48</v>
      </c>
      <c r="J33" s="8"/>
      <c r="K33" s="8"/>
      <c r="L33" s="8"/>
      <c r="M33" s="8"/>
      <c r="N33" s="1"/>
    </row>
    <row r="34" spans="2:14" x14ac:dyDescent="0.25">
      <c r="B34" s="27" t="s">
        <v>19</v>
      </c>
      <c r="C34" s="27">
        <v>3956</v>
      </c>
      <c r="D34" s="27"/>
      <c r="E34" s="28" t="s">
        <v>18</v>
      </c>
      <c r="F34" s="28"/>
      <c r="G34" s="29"/>
      <c r="H34" s="29"/>
      <c r="I34" s="6" t="s">
        <v>48</v>
      </c>
      <c r="J34" s="6"/>
      <c r="K34" s="6"/>
      <c r="L34" s="9"/>
      <c r="M34" s="6"/>
      <c r="N34" s="1"/>
    </row>
    <row r="35" spans="2:14" x14ac:dyDescent="0.25">
      <c r="B35" s="16" t="s">
        <v>17</v>
      </c>
      <c r="C35" s="16">
        <f>(C29*C32*100)/(C30*C33)</f>
        <v>3.2765151515151514</v>
      </c>
      <c r="D35" s="16">
        <f>(C29*D32*100)/(C30*C33)</f>
        <v>3.2765151515151514</v>
      </c>
      <c r="E35" s="11" t="s">
        <v>16</v>
      </c>
      <c r="F35" s="11"/>
      <c r="G35" s="12"/>
      <c r="H35" s="12"/>
      <c r="I35" s="6"/>
      <c r="J35" s="6"/>
      <c r="K35" s="6"/>
      <c r="L35" s="6"/>
      <c r="M35" s="6"/>
      <c r="N35" s="1"/>
    </row>
    <row r="36" spans="2:14" x14ac:dyDescent="0.25">
      <c r="B36" s="16" t="s">
        <v>15</v>
      </c>
      <c r="C36" s="16">
        <f>(C35*C33)/100</f>
        <v>173</v>
      </c>
      <c r="D36" s="16">
        <f>(D35*C33)/100</f>
        <v>173</v>
      </c>
      <c r="E36" s="11" t="s">
        <v>14</v>
      </c>
      <c r="F36" s="11"/>
      <c r="G36" s="12"/>
      <c r="H36" s="12"/>
      <c r="I36" s="6"/>
      <c r="J36" s="6"/>
      <c r="K36" s="6"/>
      <c r="L36" s="6"/>
      <c r="M36" s="6"/>
      <c r="N36" s="1"/>
    </row>
    <row r="37" spans="2:14" x14ac:dyDescent="0.25">
      <c r="B37" s="16" t="s">
        <v>41</v>
      </c>
      <c r="C37" s="16">
        <f>(C35*C34)/100</f>
        <v>129.61893939393937</v>
      </c>
      <c r="D37" s="16">
        <f>(D35*C34)/100</f>
        <v>129.61893939393937</v>
      </c>
      <c r="E37" s="11" t="s">
        <v>13</v>
      </c>
      <c r="F37" s="11"/>
      <c r="G37" s="12"/>
      <c r="H37" s="12"/>
      <c r="I37" s="6"/>
      <c r="J37" s="6"/>
      <c r="K37" s="6"/>
      <c r="L37" s="6"/>
      <c r="M37" s="6"/>
      <c r="N37" s="1"/>
    </row>
    <row r="38" spans="2:14" x14ac:dyDescent="0.25">
      <c r="B38" s="16" t="s">
        <v>12</v>
      </c>
      <c r="C38" s="16">
        <f>C36*C37</f>
        <v>22424.076515151512</v>
      </c>
      <c r="D38" s="16">
        <f>D36*D37</f>
        <v>22424.076515151512</v>
      </c>
      <c r="E38" s="11" t="s">
        <v>11</v>
      </c>
      <c r="F38" s="11"/>
      <c r="G38" s="12"/>
      <c r="H38" s="12"/>
      <c r="I38" s="6"/>
      <c r="J38" s="6"/>
      <c r="K38" s="6"/>
      <c r="L38" s="6"/>
      <c r="M38" s="6"/>
      <c r="N38" s="1"/>
    </row>
    <row r="39" spans="2:14" x14ac:dyDescent="0.25">
      <c r="B39" s="16" t="s">
        <v>10</v>
      </c>
      <c r="C39" s="16">
        <f>C7</f>
        <v>500</v>
      </c>
      <c r="D39" s="16">
        <f>(1/(D31/D32))/10</f>
        <v>500</v>
      </c>
      <c r="E39" s="11"/>
      <c r="F39" s="11"/>
      <c r="G39" s="12"/>
      <c r="H39" s="12"/>
      <c r="I39" s="6"/>
      <c r="J39" s="6"/>
      <c r="K39" s="6"/>
      <c r="L39" s="6"/>
      <c r="M39" s="6"/>
      <c r="N39" s="1"/>
    </row>
    <row r="40" spans="2:14" x14ac:dyDescent="0.25">
      <c r="B40" s="16"/>
      <c r="C40" s="16"/>
      <c r="D40" s="16">
        <v>160000</v>
      </c>
      <c r="E40" s="11"/>
      <c r="F40" s="11"/>
      <c r="G40" s="12"/>
      <c r="H40" s="12"/>
      <c r="I40" s="6"/>
      <c r="J40" s="6"/>
      <c r="K40" s="6"/>
      <c r="L40" s="6"/>
      <c r="M40" s="6"/>
      <c r="N40" s="1"/>
    </row>
    <row r="41" spans="2:14" x14ac:dyDescent="0.25">
      <c r="B41" s="16" t="s">
        <v>9</v>
      </c>
      <c r="C41" s="16">
        <v>3000</v>
      </c>
      <c r="D41" s="16"/>
      <c r="E41" s="11"/>
      <c r="F41" s="11"/>
      <c r="G41" s="12"/>
      <c r="H41" s="12"/>
      <c r="I41" s="6"/>
      <c r="J41" s="6"/>
      <c r="K41" s="6"/>
      <c r="L41" s="6"/>
      <c r="M41" s="6"/>
      <c r="N41" s="1"/>
    </row>
    <row r="42" spans="2:14" x14ac:dyDescent="0.25">
      <c r="B42" s="16" t="s">
        <v>8</v>
      </c>
      <c r="C42" s="16">
        <f>C41/C37</f>
        <v>23.144765834585066</v>
      </c>
      <c r="D42" s="16">
        <f>C41/D38</f>
        <v>0.13378477361031829</v>
      </c>
      <c r="E42" s="11"/>
      <c r="F42" s="11"/>
      <c r="G42" s="12"/>
      <c r="H42" s="12"/>
      <c r="I42" s="6"/>
      <c r="J42" s="6"/>
      <c r="K42" s="6"/>
      <c r="L42" s="6"/>
      <c r="M42" s="6"/>
      <c r="N42" s="1"/>
    </row>
    <row r="43" spans="2:14" x14ac:dyDescent="0.25">
      <c r="B43" s="16"/>
      <c r="C43" s="16"/>
      <c r="D43" s="16"/>
      <c r="E43" s="11"/>
      <c r="F43" s="11"/>
      <c r="G43" s="12"/>
      <c r="H43" s="12"/>
      <c r="I43" s="6"/>
      <c r="J43" s="6"/>
      <c r="K43" s="6"/>
      <c r="L43" s="6"/>
      <c r="M43" s="6"/>
      <c r="N43" s="1"/>
    </row>
    <row r="44" spans="2:14" x14ac:dyDescent="0.25">
      <c r="B44" s="16"/>
      <c r="C44" s="16"/>
      <c r="D44" s="16"/>
      <c r="E44" s="11"/>
      <c r="F44" s="11"/>
      <c r="G44" s="12"/>
      <c r="H44" s="12"/>
      <c r="I44" s="6"/>
      <c r="J44" s="6"/>
      <c r="K44" s="6"/>
      <c r="L44" s="6"/>
      <c r="M44" s="6"/>
      <c r="N44" s="1"/>
    </row>
    <row r="45" spans="2:14" x14ac:dyDescent="0.25">
      <c r="B45" s="16" t="s">
        <v>1</v>
      </c>
      <c r="C45" s="16">
        <v>15</v>
      </c>
      <c r="D45" s="16" t="s">
        <v>0</v>
      </c>
      <c r="E45" s="11"/>
      <c r="F45" s="11"/>
      <c r="G45" s="12"/>
      <c r="H45" s="12"/>
      <c r="I45" s="6"/>
      <c r="J45" s="6"/>
      <c r="K45" s="6"/>
      <c r="L45" s="6"/>
      <c r="M45" s="6"/>
      <c r="N45" s="1"/>
    </row>
    <row r="46" spans="2:14" x14ac:dyDescent="0.25">
      <c r="B46" s="16" t="s">
        <v>3</v>
      </c>
      <c r="C46" s="16">
        <v>2</v>
      </c>
      <c r="D46" s="16" t="s">
        <v>2</v>
      </c>
      <c r="E46" s="11"/>
      <c r="F46" s="11"/>
      <c r="G46" s="12"/>
      <c r="H46" s="12"/>
      <c r="I46" s="6"/>
      <c r="J46" s="6"/>
      <c r="K46" s="6"/>
      <c r="L46" s="6"/>
      <c r="M46" s="6"/>
      <c r="N46" s="1"/>
    </row>
    <row r="47" spans="2:14" x14ac:dyDescent="0.25">
      <c r="B47" s="16" t="s">
        <v>5</v>
      </c>
      <c r="C47" s="16">
        <f>((C45*1000)*C46)/3600</f>
        <v>8.3333333333333339</v>
      </c>
      <c r="D47" s="16" t="s">
        <v>4</v>
      </c>
      <c r="E47" s="11"/>
      <c r="F47" s="11"/>
      <c r="G47" s="12"/>
      <c r="H47" s="12"/>
      <c r="I47" s="6"/>
      <c r="J47" s="6"/>
      <c r="K47" s="6"/>
      <c r="L47" s="6"/>
      <c r="M47" s="6"/>
      <c r="N47" s="1"/>
    </row>
    <row r="48" spans="2:14" x14ac:dyDescent="0.25">
      <c r="B48" s="16" t="s">
        <v>7</v>
      </c>
      <c r="C48" s="16">
        <f>100-(100*C47)/D37</f>
        <v>93.570898379281928</v>
      </c>
      <c r="D48" s="16" t="s">
        <v>6</v>
      </c>
      <c r="E48" s="11"/>
      <c r="F48" s="11"/>
      <c r="G48" s="12"/>
      <c r="H48" s="12"/>
      <c r="I48" s="6"/>
      <c r="J48" s="6"/>
      <c r="K48" s="6"/>
      <c r="L48" s="6"/>
      <c r="M48" s="6"/>
      <c r="N48" s="1"/>
    </row>
    <row r="49" spans="2:14" x14ac:dyDescent="0.25">
      <c r="B49" s="16"/>
      <c r="C49" s="16"/>
      <c r="D49" s="16"/>
      <c r="E49" s="11"/>
      <c r="F49" s="11"/>
      <c r="G49" s="12"/>
      <c r="H49" s="12"/>
      <c r="I49" s="6"/>
      <c r="J49" s="6"/>
      <c r="K49" s="6"/>
      <c r="L49" s="6"/>
      <c r="M49" s="6"/>
      <c r="N49" s="1"/>
    </row>
    <row r="50" spans="2:14" x14ac:dyDescent="0.25">
      <c r="B50" s="16" t="s">
        <v>7</v>
      </c>
      <c r="C50" s="16">
        <f>C23</f>
        <v>87</v>
      </c>
      <c r="D50" s="16" t="s">
        <v>6</v>
      </c>
      <c r="E50" s="11"/>
      <c r="F50" s="11"/>
      <c r="G50" s="12"/>
      <c r="H50" s="12"/>
      <c r="I50" s="6"/>
      <c r="J50" s="6"/>
      <c r="K50" s="6"/>
      <c r="L50" s="6"/>
      <c r="M50" s="6"/>
      <c r="N50" s="1"/>
    </row>
    <row r="51" spans="2:14" x14ac:dyDescent="0.25">
      <c r="B51" s="16" t="s">
        <v>5</v>
      </c>
      <c r="C51" s="16">
        <f>D37-(D37*C50)/100</f>
        <v>16.850462121212118</v>
      </c>
      <c r="D51" s="16" t="s">
        <v>4</v>
      </c>
      <c r="E51" s="11"/>
      <c r="F51" s="11"/>
      <c r="G51" s="12"/>
      <c r="H51" s="12"/>
      <c r="I51" s="6"/>
      <c r="J51" s="6"/>
      <c r="K51" s="6"/>
      <c r="L51" s="6"/>
      <c r="M51" s="6"/>
      <c r="N51" s="1"/>
    </row>
    <row r="52" spans="2:14" x14ac:dyDescent="0.25">
      <c r="B52" s="16" t="s">
        <v>3</v>
      </c>
      <c r="C52" s="16">
        <v>2</v>
      </c>
      <c r="D52" s="16" t="s">
        <v>2</v>
      </c>
      <c r="E52" s="11"/>
      <c r="F52" s="11"/>
      <c r="G52" s="12"/>
      <c r="H52" s="12"/>
      <c r="I52" s="6"/>
      <c r="J52" s="6"/>
      <c r="K52" s="6"/>
      <c r="L52" s="6"/>
      <c r="M52" s="6"/>
      <c r="N52" s="1"/>
    </row>
    <row r="53" spans="2:14" x14ac:dyDescent="0.25">
      <c r="B53" s="16" t="s">
        <v>1</v>
      </c>
      <c r="C53" s="16">
        <f>((C51*3600)/C52)/1000</f>
        <v>30.330831818181814</v>
      </c>
      <c r="D53" s="16" t="s">
        <v>0</v>
      </c>
      <c r="E53" s="11"/>
      <c r="F53" s="11"/>
      <c r="G53" s="12"/>
      <c r="H53" s="12"/>
      <c r="I53" s="6"/>
      <c r="J53" s="6"/>
      <c r="K53" s="6"/>
      <c r="L53" s="6"/>
      <c r="M53" s="6"/>
      <c r="N53" s="1"/>
    </row>
  </sheetData>
  <mergeCells count="2">
    <mergeCell ref="A1:N4"/>
    <mergeCell ref="B12:D12"/>
  </mergeCells>
  <hyperlinks>
    <hyperlink ref="E35" r:id="rId1" display="= Ground Sampling Distance (centimeters/pixel)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topLeftCell="A13" zoomScale="80" zoomScaleNormal="80" workbookViewId="0">
      <selection activeCell="B33" sqref="B33:G34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5"/>
      <c r="C6" s="21"/>
      <c r="D6" s="17" t="s">
        <v>36</v>
      </c>
      <c r="E6" s="10"/>
      <c r="F6" s="10"/>
      <c r="G6" s="6"/>
      <c r="H6" s="6"/>
      <c r="I6" s="6"/>
      <c r="J6" s="6"/>
      <c r="K6" s="6"/>
      <c r="L6" s="6"/>
      <c r="M6" s="6"/>
      <c r="N6" s="1"/>
      <c r="P6" s="17" t="s">
        <v>45</v>
      </c>
    </row>
    <row r="7" spans="1:16" ht="31.5" x14ac:dyDescent="0.25">
      <c r="B7" s="17" t="s">
        <v>35</v>
      </c>
      <c r="C7" s="23">
        <v>500</v>
      </c>
      <c r="D7" s="24">
        <f>C32</f>
        <v>250</v>
      </c>
      <c r="E7" s="10"/>
      <c r="F7" s="10"/>
      <c r="G7" s="6"/>
      <c r="H7" s="6"/>
      <c r="I7" s="6"/>
      <c r="J7" s="6"/>
      <c r="K7" s="6"/>
      <c r="L7" s="6"/>
      <c r="M7" s="6"/>
      <c r="N7" s="1"/>
      <c r="P7" s="24">
        <f>0.025*C7</f>
        <v>12.5</v>
      </c>
    </row>
    <row r="8" spans="1:16" ht="31.5" x14ac:dyDescent="0.25">
      <c r="B8" s="15"/>
      <c r="C8" s="21"/>
      <c r="D8" s="15"/>
      <c r="E8" s="10"/>
      <c r="F8" s="10"/>
      <c r="G8" s="6"/>
      <c r="H8" s="6"/>
      <c r="I8" s="6"/>
      <c r="J8" s="6"/>
      <c r="K8" s="6"/>
      <c r="L8" s="6"/>
      <c r="M8" s="6"/>
      <c r="N8" s="1"/>
      <c r="P8" s="17" t="s">
        <v>46</v>
      </c>
    </row>
    <row r="9" spans="1:16" ht="31.5" x14ac:dyDescent="0.25">
      <c r="B9" s="15"/>
      <c r="C9" s="17" t="s">
        <v>38</v>
      </c>
      <c r="D9" s="15"/>
      <c r="E9" s="10"/>
      <c r="F9" s="10"/>
      <c r="G9" s="6"/>
      <c r="H9" s="6"/>
      <c r="I9" s="6"/>
      <c r="J9" s="6"/>
      <c r="K9" s="6"/>
      <c r="L9" s="6"/>
      <c r="M9" s="6"/>
      <c r="N9" s="1"/>
      <c r="P9" s="24">
        <f>P7/3</f>
        <v>4.166666666666667</v>
      </c>
    </row>
    <row r="10" spans="1:16" ht="21" x14ac:dyDescent="0.25">
      <c r="B10" s="17" t="s">
        <v>37</v>
      </c>
      <c r="C10" s="22">
        <f>D39</f>
        <v>240</v>
      </c>
      <c r="D10" s="25">
        <v>120</v>
      </c>
      <c r="E10" s="10"/>
      <c r="F10" s="10"/>
      <c r="G10" s="6"/>
      <c r="H10" s="6"/>
      <c r="I10" s="6"/>
      <c r="J10" s="6"/>
      <c r="K10" s="6"/>
      <c r="L10" s="6"/>
      <c r="M10" s="6"/>
      <c r="N10" s="1"/>
    </row>
    <row r="11" spans="1:16" ht="15.75" x14ac:dyDescent="0.25">
      <c r="B11" s="15"/>
      <c r="C11" s="15"/>
      <c r="D11" s="15"/>
      <c r="E11" s="10"/>
      <c r="F11" s="10"/>
      <c r="G11" s="6"/>
      <c r="H11" s="6"/>
      <c r="I11" s="6"/>
      <c r="J11" s="6"/>
      <c r="K11" s="6"/>
      <c r="L11" s="6"/>
      <c r="M11" s="6"/>
      <c r="N11" s="1"/>
    </row>
    <row r="12" spans="1:16" ht="22.5" x14ac:dyDescent="0.25">
      <c r="B12" s="37" t="s">
        <v>34</v>
      </c>
      <c r="C12" s="37"/>
      <c r="D12" s="37"/>
      <c r="E12" s="10"/>
      <c r="F12" s="10"/>
      <c r="G12" s="6"/>
      <c r="H12" s="6"/>
      <c r="I12" s="6"/>
      <c r="J12" s="6"/>
      <c r="K12" s="6"/>
      <c r="L12" s="6"/>
      <c r="M12" s="6"/>
      <c r="N12" s="1"/>
    </row>
    <row r="13" spans="1:16" ht="31.5" x14ac:dyDescent="0.25">
      <c r="B13" s="15"/>
      <c r="C13" s="15"/>
      <c r="D13" s="21"/>
      <c r="E13" s="10"/>
      <c r="F13" s="10"/>
      <c r="G13" s="6"/>
      <c r="H13" s="6"/>
      <c r="I13" s="6"/>
      <c r="J13" s="6"/>
      <c r="K13" s="6"/>
      <c r="L13" s="6"/>
      <c r="M13" s="6"/>
      <c r="N13" s="1"/>
      <c r="P13" s="17" t="s">
        <v>47</v>
      </c>
    </row>
    <row r="14" spans="1:16" ht="47.25" x14ac:dyDescent="0.25">
      <c r="B14" s="18" t="s">
        <v>33</v>
      </c>
      <c r="C14" s="20">
        <f>C35</f>
        <v>3.2765151515151514</v>
      </c>
      <c r="D14" s="20">
        <f>D35</f>
        <v>1.5727272727272728</v>
      </c>
      <c r="E14" s="10"/>
      <c r="F14" s="10"/>
      <c r="G14" s="6"/>
      <c r="H14" s="6"/>
      <c r="I14" s="6"/>
      <c r="J14" s="6"/>
      <c r="K14" s="6"/>
      <c r="L14" s="6"/>
      <c r="M14" s="6"/>
      <c r="N14" s="1"/>
      <c r="P14" s="22">
        <f>(D14*3)/0.025</f>
        <v>188.72727272727275</v>
      </c>
    </row>
    <row r="15" spans="1:16" ht="20.25" x14ac:dyDescent="0.25">
      <c r="B15" s="15"/>
      <c r="C15" s="21"/>
      <c r="D15" s="21"/>
      <c r="E15" s="10"/>
      <c r="F15" s="10"/>
      <c r="G15" s="6"/>
      <c r="H15" s="6"/>
      <c r="I15" s="6"/>
      <c r="J15" s="6"/>
      <c r="K15" s="6"/>
      <c r="L15" s="6"/>
      <c r="M15" s="6"/>
      <c r="N15" s="1"/>
    </row>
    <row r="16" spans="1:16" ht="31.5" x14ac:dyDescent="0.25">
      <c r="B16" s="18" t="s">
        <v>32</v>
      </c>
      <c r="C16" s="22">
        <f>C36</f>
        <v>173</v>
      </c>
      <c r="D16" s="22">
        <f>D36</f>
        <v>83.04</v>
      </c>
      <c r="E16" s="10"/>
      <c r="F16" s="10"/>
      <c r="G16" s="6"/>
      <c r="H16" s="6"/>
      <c r="I16" s="6"/>
      <c r="J16" s="6"/>
      <c r="K16" s="6"/>
      <c r="L16" s="6"/>
      <c r="M16" s="6"/>
      <c r="N16" s="1"/>
    </row>
    <row r="17" spans="2:14" ht="20.25" x14ac:dyDescent="0.25">
      <c r="B17" s="15"/>
      <c r="C17" s="21"/>
      <c r="D17" s="21"/>
      <c r="E17" s="10"/>
      <c r="F17" s="10"/>
      <c r="G17" s="6"/>
      <c r="H17" s="6"/>
      <c r="I17" s="6"/>
      <c r="J17" s="6"/>
      <c r="K17" s="6"/>
      <c r="L17" s="6"/>
      <c r="M17" s="6"/>
      <c r="N17" s="1"/>
    </row>
    <row r="18" spans="2:14" ht="31.5" x14ac:dyDescent="0.25">
      <c r="B18" s="18" t="s">
        <v>31</v>
      </c>
      <c r="C18" s="22">
        <f>C37</f>
        <v>129.61893939393937</v>
      </c>
      <c r="D18" s="22">
        <f>D37</f>
        <v>62.217090909090913</v>
      </c>
      <c r="E18" s="10"/>
      <c r="F18" s="10"/>
      <c r="G18" s="6"/>
      <c r="H18" s="6"/>
      <c r="I18" s="6"/>
      <c r="J18" s="6"/>
      <c r="K18" s="6"/>
      <c r="L18" s="6"/>
      <c r="M18" s="6"/>
      <c r="N18" s="1"/>
    </row>
    <row r="19" spans="2:14" ht="20.25" x14ac:dyDescent="0.25">
      <c r="B19" s="15"/>
      <c r="C19" s="21"/>
      <c r="D19" s="21"/>
      <c r="E19" s="10"/>
      <c r="F19" s="10"/>
      <c r="G19" s="6"/>
      <c r="H19" s="6"/>
      <c r="I19" s="6"/>
      <c r="J19" s="6"/>
      <c r="K19" s="6"/>
      <c r="L19" s="6"/>
      <c r="M19" s="6"/>
      <c r="N19" s="1"/>
    </row>
    <row r="20" spans="2:14" ht="33.75" x14ac:dyDescent="0.25">
      <c r="B20" s="18" t="s">
        <v>40</v>
      </c>
      <c r="C20" s="22">
        <f>C38</f>
        <v>22424.076515151512</v>
      </c>
      <c r="D20" s="22">
        <f>D38</f>
        <v>5166.5072290909102</v>
      </c>
      <c r="E20" s="10"/>
      <c r="F20" s="10"/>
      <c r="G20" s="6"/>
      <c r="H20" s="6"/>
      <c r="I20" s="6"/>
      <c r="J20" s="6"/>
      <c r="K20" s="6"/>
      <c r="L20" s="6"/>
      <c r="M20" s="6"/>
      <c r="N20" s="1"/>
    </row>
    <row r="21" spans="2:14" ht="20.25" x14ac:dyDescent="0.25">
      <c r="B21" s="15"/>
      <c r="C21" s="21"/>
      <c r="D21" s="15"/>
      <c r="E21" s="10"/>
      <c r="F21" s="10"/>
      <c r="G21" s="6"/>
      <c r="H21" s="6"/>
      <c r="I21" s="6"/>
      <c r="J21" s="6"/>
      <c r="K21" s="6"/>
      <c r="L21" s="6"/>
      <c r="M21" s="6"/>
      <c r="N21" s="1"/>
    </row>
    <row r="22" spans="2:14" ht="20.25" x14ac:dyDescent="0.25">
      <c r="B22" s="15"/>
      <c r="C22" s="21"/>
      <c r="D22" s="17" t="s">
        <v>42</v>
      </c>
      <c r="E22" s="10"/>
      <c r="F22" s="10"/>
      <c r="G22" s="6"/>
      <c r="H22" s="6"/>
      <c r="I22" s="6"/>
      <c r="J22" s="6"/>
      <c r="K22" s="6"/>
      <c r="L22" s="6"/>
      <c r="M22" s="6"/>
      <c r="N22" s="1"/>
    </row>
    <row r="23" spans="2:14" ht="31.5" x14ac:dyDescent="0.25">
      <c r="B23" s="17" t="s">
        <v>30</v>
      </c>
      <c r="C23" s="23">
        <v>87</v>
      </c>
      <c r="D23" s="22">
        <f>C53</f>
        <v>14.558799272727279</v>
      </c>
      <c r="E23" s="10"/>
      <c r="F23" s="10"/>
      <c r="G23" s="6"/>
      <c r="H23" s="6"/>
      <c r="I23" s="6"/>
      <c r="J23" s="6"/>
      <c r="K23" s="6"/>
      <c r="L23" s="6"/>
      <c r="M23" s="6"/>
      <c r="N23" s="1"/>
    </row>
    <row r="24" spans="2:14" ht="31.5" x14ac:dyDescent="0.25">
      <c r="B24" s="5"/>
      <c r="C24" s="5"/>
      <c r="D24" s="17" t="s">
        <v>44</v>
      </c>
      <c r="E24" s="5"/>
      <c r="F24" s="5"/>
      <c r="G24" s="6"/>
      <c r="H24" s="6"/>
      <c r="I24" s="6"/>
      <c r="J24" s="6"/>
      <c r="K24" s="6"/>
      <c r="L24" s="6"/>
      <c r="M24" s="6"/>
      <c r="N24" s="1"/>
    </row>
    <row r="25" spans="2:14" ht="31.5" x14ac:dyDescent="0.25">
      <c r="B25" s="17" t="s">
        <v>43</v>
      </c>
      <c r="C25" s="23">
        <v>90</v>
      </c>
      <c r="D25" s="22">
        <f>D16-((C25*D36)/100)</f>
        <v>8.304000000000002</v>
      </c>
      <c r="E25" s="5"/>
      <c r="F25" s="5"/>
      <c r="G25" s="6"/>
      <c r="H25" s="6"/>
      <c r="I25" s="6"/>
      <c r="J25" s="6"/>
      <c r="K25" s="6"/>
      <c r="L25" s="6"/>
      <c r="M25" s="6"/>
      <c r="N25" s="1"/>
    </row>
    <row r="26" spans="2:14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"/>
    </row>
    <row r="27" spans="2:14" x14ac:dyDescent="0.25">
      <c r="B27" s="19" t="s">
        <v>29</v>
      </c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1"/>
    </row>
    <row r="28" spans="2:14" x14ac:dyDescent="0.2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1"/>
    </row>
    <row r="29" spans="2:14" x14ac:dyDescent="0.25">
      <c r="B29" s="27" t="s">
        <v>28</v>
      </c>
      <c r="C29" s="27">
        <v>17.3</v>
      </c>
      <c r="D29" s="27" t="s">
        <v>49</v>
      </c>
      <c r="E29" s="28" t="s">
        <v>27</v>
      </c>
      <c r="F29" s="28"/>
      <c r="G29" s="29"/>
      <c r="H29" s="29"/>
      <c r="I29" s="29"/>
      <c r="J29" s="6"/>
      <c r="K29" s="6"/>
      <c r="L29" s="6"/>
      <c r="M29" s="6"/>
      <c r="N29" s="1"/>
    </row>
    <row r="30" spans="2:14" x14ac:dyDescent="0.25">
      <c r="B30" s="27" t="s">
        <v>60</v>
      </c>
      <c r="C30" s="27">
        <v>25</v>
      </c>
      <c r="D30" s="27">
        <v>50</v>
      </c>
      <c r="E30" s="28" t="s">
        <v>26</v>
      </c>
      <c r="F30" s="28"/>
      <c r="G30" s="29"/>
      <c r="H30" s="29"/>
      <c r="I30" s="29"/>
      <c r="J30" s="6"/>
      <c r="K30" s="6"/>
      <c r="L30" s="6"/>
      <c r="M30" s="6"/>
      <c r="N30" s="1"/>
    </row>
    <row r="31" spans="2:14" x14ac:dyDescent="0.25">
      <c r="B31" s="27" t="s">
        <v>25</v>
      </c>
      <c r="C31" s="27">
        <f>C30/1000</f>
        <v>2.5000000000000001E-2</v>
      </c>
      <c r="D31" s="27">
        <f>D30/1000</f>
        <v>0.05</v>
      </c>
      <c r="E31" s="28" t="s">
        <v>24</v>
      </c>
      <c r="F31" s="28"/>
      <c r="G31" s="29"/>
      <c r="H31" s="29"/>
      <c r="I31" s="29"/>
      <c r="J31" s="6"/>
      <c r="K31" s="6"/>
      <c r="L31" s="6"/>
      <c r="M31" s="6"/>
      <c r="N31" s="1"/>
    </row>
    <row r="32" spans="2:14" x14ac:dyDescent="0.25">
      <c r="B32" s="16" t="s">
        <v>23</v>
      </c>
      <c r="C32" s="16">
        <f>C39*D31*10</f>
        <v>250</v>
      </c>
      <c r="D32" s="16">
        <f>D10</f>
        <v>120</v>
      </c>
      <c r="E32" s="11" t="s">
        <v>22</v>
      </c>
      <c r="F32" s="11"/>
      <c r="G32" s="13"/>
      <c r="H32" s="13"/>
      <c r="J32" s="7"/>
      <c r="K32" s="7"/>
      <c r="L32" s="7"/>
      <c r="M32" s="7"/>
      <c r="N32" s="1"/>
    </row>
    <row r="33" spans="2:14" x14ac:dyDescent="0.25">
      <c r="B33" s="27" t="s">
        <v>21</v>
      </c>
      <c r="C33" s="27">
        <v>5280</v>
      </c>
      <c r="D33" s="27"/>
      <c r="E33" s="28" t="s">
        <v>20</v>
      </c>
      <c r="F33" s="28"/>
      <c r="G33" s="31"/>
      <c r="H33" s="14"/>
      <c r="I33" s="7" t="s">
        <v>48</v>
      </c>
      <c r="J33" s="8"/>
      <c r="K33" s="8"/>
      <c r="L33" s="8"/>
      <c r="M33" s="8"/>
      <c r="N33" s="1"/>
    </row>
    <row r="34" spans="2:14" x14ac:dyDescent="0.25">
      <c r="B34" s="27" t="s">
        <v>19</v>
      </c>
      <c r="C34" s="27">
        <v>3956</v>
      </c>
      <c r="D34" s="27"/>
      <c r="E34" s="28" t="s">
        <v>18</v>
      </c>
      <c r="F34" s="28"/>
      <c r="G34" s="29"/>
      <c r="H34" s="12"/>
      <c r="I34" s="6" t="s">
        <v>48</v>
      </c>
      <c r="J34" s="6"/>
      <c r="K34" s="6"/>
      <c r="L34" s="9"/>
      <c r="M34" s="6"/>
      <c r="N34" s="1"/>
    </row>
    <row r="35" spans="2:14" x14ac:dyDescent="0.25">
      <c r="B35" s="16" t="s">
        <v>17</v>
      </c>
      <c r="C35" s="16">
        <f>(C29*C32*100)/(C30*C33)</f>
        <v>3.2765151515151514</v>
      </c>
      <c r="D35" s="16">
        <f>(C29*D32*100)/(C30*C33)</f>
        <v>1.5727272727272728</v>
      </c>
      <c r="E35" s="11" t="s">
        <v>16</v>
      </c>
      <c r="F35" s="11"/>
      <c r="G35" s="12"/>
      <c r="H35" s="12"/>
      <c r="I35" s="6"/>
      <c r="J35" s="6"/>
      <c r="K35" s="6"/>
      <c r="L35" s="6"/>
      <c r="M35" s="6"/>
      <c r="N35" s="1"/>
    </row>
    <row r="36" spans="2:14" x14ac:dyDescent="0.25">
      <c r="B36" s="16" t="s">
        <v>15</v>
      </c>
      <c r="C36" s="16">
        <f>(C35*C33)/100</f>
        <v>173</v>
      </c>
      <c r="D36" s="16">
        <f>(D35*C33)/100</f>
        <v>83.04</v>
      </c>
      <c r="E36" s="11" t="s">
        <v>14</v>
      </c>
      <c r="F36" s="11"/>
      <c r="G36" s="12"/>
      <c r="H36" s="12"/>
      <c r="I36" s="6"/>
      <c r="J36" s="6"/>
      <c r="K36" s="6"/>
      <c r="L36" s="6"/>
      <c r="M36" s="6"/>
      <c r="N36" s="1"/>
    </row>
    <row r="37" spans="2:14" x14ac:dyDescent="0.25">
      <c r="B37" s="16" t="s">
        <v>41</v>
      </c>
      <c r="C37" s="16">
        <f>(C35*C34)/100</f>
        <v>129.61893939393937</v>
      </c>
      <c r="D37" s="16">
        <f>(D35*C34)/100</f>
        <v>62.217090909090913</v>
      </c>
      <c r="E37" s="11" t="s">
        <v>13</v>
      </c>
      <c r="F37" s="11"/>
      <c r="G37" s="12"/>
      <c r="H37" s="12"/>
      <c r="I37" s="6"/>
      <c r="J37" s="6"/>
      <c r="K37" s="6"/>
      <c r="L37" s="6"/>
      <c r="M37" s="6"/>
      <c r="N37" s="1"/>
    </row>
    <row r="38" spans="2:14" x14ac:dyDescent="0.25">
      <c r="B38" s="16" t="s">
        <v>12</v>
      </c>
      <c r="C38" s="16">
        <f>C36*C37</f>
        <v>22424.076515151512</v>
      </c>
      <c r="D38" s="16">
        <f>D36*D37</f>
        <v>5166.5072290909102</v>
      </c>
      <c r="E38" s="11" t="s">
        <v>11</v>
      </c>
      <c r="F38" s="11"/>
      <c r="G38" s="12"/>
      <c r="H38" s="12"/>
      <c r="I38" s="6"/>
      <c r="J38" s="6"/>
      <c r="K38" s="6"/>
      <c r="L38" s="6"/>
      <c r="M38" s="6"/>
      <c r="N38" s="1"/>
    </row>
    <row r="39" spans="2:14" x14ac:dyDescent="0.25">
      <c r="B39" s="16" t="s">
        <v>10</v>
      </c>
      <c r="C39" s="16">
        <f>C7</f>
        <v>500</v>
      </c>
      <c r="D39" s="16">
        <f>(1/(D31/D32))/10</f>
        <v>240</v>
      </c>
      <c r="E39" s="11"/>
      <c r="F39" s="11"/>
      <c r="G39" s="12"/>
      <c r="H39" s="12"/>
      <c r="I39" s="6"/>
      <c r="J39" s="6"/>
      <c r="K39" s="6"/>
      <c r="L39" s="6"/>
      <c r="M39" s="6"/>
      <c r="N39" s="1"/>
    </row>
    <row r="40" spans="2:14" x14ac:dyDescent="0.25">
      <c r="B40" s="16"/>
      <c r="C40" s="16"/>
      <c r="D40" s="16">
        <v>160000</v>
      </c>
      <c r="E40" s="11"/>
      <c r="F40" s="11"/>
      <c r="G40" s="12"/>
      <c r="H40" s="12"/>
      <c r="I40" s="6"/>
      <c r="J40" s="6"/>
      <c r="K40" s="6"/>
      <c r="L40" s="6"/>
      <c r="M40" s="6"/>
      <c r="N40" s="1"/>
    </row>
    <row r="41" spans="2:14" x14ac:dyDescent="0.25">
      <c r="B41" s="16" t="s">
        <v>9</v>
      </c>
      <c r="C41" s="16">
        <v>3000</v>
      </c>
      <c r="D41" s="16"/>
      <c r="E41" s="11"/>
      <c r="F41" s="11"/>
      <c r="G41" s="12"/>
      <c r="H41" s="12"/>
      <c r="I41" s="6"/>
      <c r="J41" s="6"/>
      <c r="K41" s="6"/>
      <c r="L41" s="6"/>
      <c r="M41" s="6"/>
      <c r="N41" s="1"/>
    </row>
    <row r="42" spans="2:14" x14ac:dyDescent="0.25">
      <c r="B42" s="16" t="s">
        <v>8</v>
      </c>
      <c r="C42" s="16">
        <f>C41/C37</f>
        <v>23.144765834585066</v>
      </c>
      <c r="D42" s="16">
        <f>C41/D38</f>
        <v>0.58066307990589516</v>
      </c>
      <c r="E42" s="11"/>
      <c r="F42" s="11"/>
      <c r="G42" s="12"/>
      <c r="H42" s="12"/>
      <c r="I42" s="6"/>
      <c r="J42" s="6"/>
      <c r="K42" s="6"/>
      <c r="L42" s="6"/>
      <c r="M42" s="6"/>
      <c r="N42" s="1"/>
    </row>
    <row r="43" spans="2:14" x14ac:dyDescent="0.25">
      <c r="B43" s="16"/>
      <c r="C43" s="16"/>
      <c r="D43" s="16"/>
      <c r="E43" s="11"/>
      <c r="F43" s="11"/>
      <c r="G43" s="12"/>
      <c r="H43" s="12"/>
      <c r="I43" s="6"/>
      <c r="J43" s="6"/>
      <c r="K43" s="6"/>
      <c r="L43" s="6"/>
      <c r="M43" s="6"/>
      <c r="N43" s="1"/>
    </row>
    <row r="44" spans="2:14" x14ac:dyDescent="0.25">
      <c r="B44" s="16"/>
      <c r="C44" s="16"/>
      <c r="D44" s="16"/>
      <c r="E44" s="11"/>
      <c r="F44" s="11"/>
      <c r="G44" s="12"/>
      <c r="H44" s="12"/>
      <c r="I44" s="6"/>
      <c r="J44" s="6"/>
      <c r="K44" s="6"/>
      <c r="L44" s="6"/>
      <c r="M44" s="6"/>
      <c r="N44" s="1"/>
    </row>
    <row r="45" spans="2:14" x14ac:dyDescent="0.25">
      <c r="B45" s="16" t="s">
        <v>1</v>
      </c>
      <c r="C45" s="16">
        <v>15</v>
      </c>
      <c r="D45" s="16" t="s">
        <v>0</v>
      </c>
      <c r="E45" s="11"/>
      <c r="F45" s="11"/>
      <c r="G45" s="12"/>
      <c r="H45" s="12"/>
      <c r="I45" s="6"/>
      <c r="J45" s="6"/>
      <c r="K45" s="6"/>
      <c r="L45" s="6"/>
      <c r="M45" s="6"/>
      <c r="N45" s="1"/>
    </row>
    <row r="46" spans="2:14" x14ac:dyDescent="0.25">
      <c r="B46" s="16" t="s">
        <v>3</v>
      </c>
      <c r="C46" s="16">
        <v>2</v>
      </c>
      <c r="D46" s="16" t="s">
        <v>2</v>
      </c>
      <c r="E46" s="11"/>
      <c r="F46" s="11"/>
      <c r="G46" s="12"/>
      <c r="H46" s="12"/>
      <c r="I46" s="6"/>
      <c r="J46" s="6"/>
      <c r="K46" s="6"/>
      <c r="L46" s="6"/>
      <c r="M46" s="6"/>
      <c r="N46" s="1"/>
    </row>
    <row r="47" spans="2:14" x14ac:dyDescent="0.25">
      <c r="B47" s="16" t="s">
        <v>5</v>
      </c>
      <c r="C47" s="16">
        <f>((C45*1000)*C46)/3600</f>
        <v>8.3333333333333339</v>
      </c>
      <c r="D47" s="16" t="s">
        <v>4</v>
      </c>
      <c r="E47" s="11"/>
      <c r="F47" s="11"/>
      <c r="G47" s="12"/>
      <c r="H47" s="12"/>
      <c r="I47" s="6"/>
      <c r="J47" s="6"/>
      <c r="K47" s="6"/>
      <c r="L47" s="6"/>
      <c r="M47" s="6"/>
      <c r="N47" s="1"/>
    </row>
    <row r="48" spans="2:14" x14ac:dyDescent="0.25">
      <c r="B48" s="16" t="s">
        <v>7</v>
      </c>
      <c r="C48" s="16">
        <f>100-(100*C47)/D37</f>
        <v>86.606038290170687</v>
      </c>
      <c r="D48" s="16" t="s">
        <v>6</v>
      </c>
      <c r="E48" s="11"/>
      <c r="F48" s="11"/>
      <c r="G48" s="12"/>
      <c r="H48" s="12"/>
      <c r="I48" s="6"/>
      <c r="J48" s="6"/>
      <c r="K48" s="6"/>
      <c r="L48" s="6"/>
      <c r="M48" s="6"/>
      <c r="N48" s="1"/>
    </row>
    <row r="49" spans="2:14" x14ac:dyDescent="0.25">
      <c r="B49" s="16"/>
      <c r="C49" s="16"/>
      <c r="D49" s="16"/>
      <c r="E49" s="11"/>
      <c r="F49" s="11"/>
      <c r="G49" s="12"/>
      <c r="H49" s="12"/>
      <c r="I49" s="6"/>
      <c r="J49" s="6"/>
      <c r="K49" s="6"/>
      <c r="L49" s="6"/>
      <c r="M49" s="6"/>
      <c r="N49" s="1"/>
    </row>
    <row r="50" spans="2:14" x14ac:dyDescent="0.25">
      <c r="B50" s="16" t="s">
        <v>7</v>
      </c>
      <c r="C50" s="16">
        <f>C23</f>
        <v>87</v>
      </c>
      <c r="D50" s="16" t="s">
        <v>6</v>
      </c>
      <c r="E50" s="11"/>
      <c r="F50" s="11"/>
      <c r="G50" s="12"/>
      <c r="H50" s="12"/>
      <c r="I50" s="6"/>
      <c r="J50" s="6"/>
      <c r="K50" s="6"/>
      <c r="L50" s="6"/>
      <c r="M50" s="6"/>
      <c r="N50" s="1"/>
    </row>
    <row r="51" spans="2:14" x14ac:dyDescent="0.25">
      <c r="B51" s="16" t="s">
        <v>5</v>
      </c>
      <c r="C51" s="16">
        <f>D37-(D37*C50)/100</f>
        <v>8.0882218181818217</v>
      </c>
      <c r="D51" s="16" t="s">
        <v>4</v>
      </c>
      <c r="E51" s="11"/>
      <c r="F51" s="11"/>
      <c r="G51" s="12"/>
      <c r="H51" s="12"/>
      <c r="I51" s="6"/>
      <c r="J51" s="6"/>
      <c r="K51" s="6"/>
      <c r="L51" s="6"/>
      <c r="M51" s="6"/>
      <c r="N51" s="1"/>
    </row>
    <row r="52" spans="2:14" x14ac:dyDescent="0.25">
      <c r="B52" s="16" t="s">
        <v>3</v>
      </c>
      <c r="C52" s="16">
        <v>2</v>
      </c>
      <c r="D52" s="16" t="s">
        <v>2</v>
      </c>
      <c r="E52" s="11"/>
      <c r="F52" s="11"/>
      <c r="G52" s="12"/>
      <c r="H52" s="12"/>
      <c r="I52" s="6"/>
      <c r="J52" s="6"/>
      <c r="K52" s="6"/>
      <c r="L52" s="6"/>
      <c r="M52" s="6"/>
      <c r="N52" s="1"/>
    </row>
    <row r="53" spans="2:14" x14ac:dyDescent="0.25">
      <c r="B53" s="16" t="s">
        <v>1</v>
      </c>
      <c r="C53" s="16">
        <f>((C51*3600)/C52)/1000</f>
        <v>14.558799272727279</v>
      </c>
      <c r="D53" s="16" t="s">
        <v>0</v>
      </c>
      <c r="E53" s="11"/>
      <c r="F53" s="11"/>
      <c r="G53" s="12"/>
      <c r="H53" s="12"/>
      <c r="I53" s="6"/>
      <c r="J53" s="6"/>
      <c r="K53" s="6"/>
      <c r="L53" s="6"/>
      <c r="M53" s="6"/>
      <c r="N53" s="1"/>
    </row>
  </sheetData>
  <mergeCells count="2">
    <mergeCell ref="A1:N4"/>
    <mergeCell ref="B12:D12"/>
  </mergeCells>
  <hyperlinks>
    <hyperlink ref="E35" r:id="rId1" display="= Ground Sampling Distance (centimeters/pixel)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6"/>
  <sheetViews>
    <sheetView topLeftCell="A15" workbookViewId="0">
      <selection activeCell="B33" sqref="B33:E34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5" customWidth="1"/>
    <col min="18" max="18" width="11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5"/>
      <c r="C6" s="21"/>
      <c r="D6" s="17" t="s">
        <v>36</v>
      </c>
      <c r="E6" s="10"/>
      <c r="F6" s="10"/>
      <c r="G6" s="6"/>
      <c r="H6" s="6"/>
      <c r="I6" s="6"/>
      <c r="J6" s="6"/>
      <c r="K6" s="6"/>
      <c r="L6" s="6"/>
      <c r="M6" s="6"/>
      <c r="N6" s="1"/>
      <c r="P6" s="17" t="s">
        <v>45</v>
      </c>
    </row>
    <row r="7" spans="1:16" ht="31.5" x14ac:dyDescent="0.25">
      <c r="B7" s="17" t="s">
        <v>35</v>
      </c>
      <c r="C7" s="23">
        <v>164</v>
      </c>
      <c r="D7" s="24">
        <f>C32</f>
        <v>40.015999999999998</v>
      </c>
      <c r="E7" s="10"/>
      <c r="F7" s="10"/>
      <c r="G7" s="6"/>
      <c r="H7" s="6"/>
      <c r="I7" s="6"/>
      <c r="J7" s="6"/>
      <c r="K7" s="6"/>
      <c r="L7" s="6"/>
      <c r="M7" s="6"/>
      <c r="N7" s="1"/>
      <c r="P7" s="24">
        <f>0.025*C7</f>
        <v>4.1000000000000005</v>
      </c>
    </row>
    <row r="8" spans="1:16" ht="31.5" x14ac:dyDescent="0.25">
      <c r="B8" s="15"/>
      <c r="C8" s="21"/>
      <c r="D8" s="15"/>
      <c r="E8" s="10"/>
      <c r="F8" s="10"/>
      <c r="G8" s="6"/>
      <c r="H8" s="6"/>
      <c r="I8" s="6"/>
      <c r="J8" s="6"/>
      <c r="K8" s="6"/>
      <c r="L8" s="6"/>
      <c r="M8" s="6"/>
      <c r="N8" s="1"/>
      <c r="P8" s="17" t="s">
        <v>46</v>
      </c>
    </row>
    <row r="9" spans="1:16" ht="31.5" x14ac:dyDescent="0.25">
      <c r="B9" s="15"/>
      <c r="C9" s="17" t="s">
        <v>38</v>
      </c>
      <c r="D9" s="15"/>
      <c r="E9" s="10"/>
      <c r="F9" s="10"/>
      <c r="G9" s="6"/>
      <c r="H9" s="6"/>
      <c r="I9" s="6"/>
      <c r="J9" s="6"/>
      <c r="K9" s="6"/>
      <c r="L9" s="6"/>
      <c r="M9" s="6"/>
      <c r="N9" s="1"/>
      <c r="P9" s="24">
        <f>P7/3</f>
        <v>1.3666666666666669</v>
      </c>
    </row>
    <row r="10" spans="1:16" ht="21" x14ac:dyDescent="0.25">
      <c r="B10" s="17" t="s">
        <v>37</v>
      </c>
      <c r="C10" s="22">
        <f>D39</f>
        <v>163.9344262295082</v>
      </c>
      <c r="D10" s="25">
        <v>40</v>
      </c>
      <c r="E10" s="10"/>
      <c r="F10" s="10"/>
      <c r="G10" s="6"/>
      <c r="H10" s="6"/>
      <c r="I10" s="6"/>
      <c r="J10" s="6"/>
      <c r="K10" s="6"/>
      <c r="L10" s="6"/>
      <c r="M10" s="6"/>
      <c r="N10" s="1"/>
    </row>
    <row r="11" spans="1:16" ht="15.75" x14ac:dyDescent="0.25">
      <c r="B11" s="15"/>
      <c r="C11" s="15"/>
      <c r="D11" s="15"/>
      <c r="E11" s="10"/>
      <c r="F11" s="10"/>
      <c r="G11" s="6"/>
      <c r="H11" s="6"/>
      <c r="I11" s="6"/>
      <c r="J11" s="6"/>
      <c r="K11" s="6"/>
      <c r="L11" s="6"/>
      <c r="M11" s="6"/>
      <c r="N11" s="1"/>
    </row>
    <row r="12" spans="1:16" ht="22.5" x14ac:dyDescent="0.25">
      <c r="B12" s="37" t="s">
        <v>34</v>
      </c>
      <c r="C12" s="37"/>
      <c r="D12" s="37"/>
      <c r="E12" s="10"/>
      <c r="F12" s="10"/>
      <c r="G12" s="6"/>
      <c r="H12" s="6"/>
      <c r="I12" s="6"/>
      <c r="J12" s="6"/>
      <c r="K12" s="6"/>
      <c r="L12" s="6"/>
      <c r="M12" s="6"/>
      <c r="N12" s="1"/>
    </row>
    <row r="13" spans="1:16" ht="31.5" x14ac:dyDescent="0.25">
      <c r="B13" s="15"/>
      <c r="C13" s="15"/>
      <c r="D13" s="21"/>
      <c r="E13" s="10"/>
      <c r="F13" s="10"/>
      <c r="G13" s="6"/>
      <c r="H13" s="6"/>
      <c r="I13" s="6"/>
      <c r="J13" s="6"/>
      <c r="K13" s="6"/>
      <c r="L13" s="6"/>
      <c r="M13" s="6"/>
      <c r="N13" s="1"/>
      <c r="P13" s="17" t="s">
        <v>47</v>
      </c>
    </row>
    <row r="14" spans="1:16" ht="47.25" x14ac:dyDescent="0.25">
      <c r="B14" s="18" t="s">
        <v>33</v>
      </c>
      <c r="C14" s="20">
        <f>C35</f>
        <v>1.0725536062378167</v>
      </c>
      <c r="D14" s="20">
        <f>D35</f>
        <v>1.0721247563352827</v>
      </c>
      <c r="E14" s="10"/>
      <c r="F14" s="10"/>
      <c r="G14" s="6"/>
      <c r="H14" s="6"/>
      <c r="I14" s="6"/>
      <c r="J14" s="6"/>
      <c r="K14" s="6"/>
      <c r="L14" s="6"/>
      <c r="M14" s="6"/>
      <c r="N14" s="1"/>
      <c r="P14" s="22">
        <f>(D14*3)/0.025</f>
        <v>128.65497076023391</v>
      </c>
    </row>
    <row r="15" spans="1:16" ht="20.25" x14ac:dyDescent="0.25">
      <c r="B15" s="15"/>
      <c r="C15" s="21"/>
      <c r="D15" s="21"/>
      <c r="E15" s="10"/>
      <c r="F15" s="10"/>
      <c r="G15" s="6"/>
      <c r="H15" s="6"/>
      <c r="I15" s="6"/>
      <c r="J15" s="6"/>
      <c r="K15" s="6"/>
      <c r="L15" s="6"/>
      <c r="M15" s="6"/>
      <c r="N15" s="1"/>
    </row>
    <row r="16" spans="1:16" ht="31.5" x14ac:dyDescent="0.25">
      <c r="B16" s="18" t="s">
        <v>32</v>
      </c>
      <c r="C16" s="22">
        <f>C36</f>
        <v>58.690133333333335</v>
      </c>
      <c r="D16" s="22">
        <f>D36</f>
        <v>58.666666666666671</v>
      </c>
      <c r="E16" s="10"/>
      <c r="F16" s="10"/>
      <c r="G16" s="6"/>
      <c r="H16" s="6"/>
      <c r="I16" s="6"/>
      <c r="J16" s="6"/>
      <c r="K16" s="6"/>
      <c r="L16" s="6"/>
      <c r="M16" s="6"/>
      <c r="N16" s="1"/>
    </row>
    <row r="17" spans="2:18" ht="20.25" x14ac:dyDescent="0.25">
      <c r="B17" s="15"/>
      <c r="C17" s="21"/>
      <c r="D17" s="21"/>
      <c r="E17" s="10"/>
      <c r="F17" s="10"/>
      <c r="G17" s="6"/>
      <c r="H17" s="6"/>
      <c r="I17" s="6"/>
      <c r="J17" s="6"/>
      <c r="K17" s="6"/>
      <c r="L17" s="6"/>
      <c r="M17" s="6"/>
      <c r="N17" s="1"/>
      <c r="Q17" t="s">
        <v>58</v>
      </c>
      <c r="R17" t="s">
        <v>52</v>
      </c>
    </row>
    <row r="18" spans="2:18" ht="31.5" x14ac:dyDescent="0.25">
      <c r="B18" s="18" t="s">
        <v>31</v>
      </c>
      <c r="C18" s="22">
        <f>C37</f>
        <v>39.126755555555555</v>
      </c>
      <c r="D18" s="22">
        <f>D37</f>
        <v>39.111111111111114</v>
      </c>
      <c r="E18" s="10"/>
      <c r="F18" s="10"/>
      <c r="G18" s="6"/>
      <c r="H18" s="6"/>
      <c r="I18" s="6"/>
      <c r="J18" s="6"/>
      <c r="K18" s="6"/>
      <c r="L18" s="6"/>
      <c r="M18" s="6"/>
      <c r="N18" s="1"/>
      <c r="P18" s="17" t="s">
        <v>50</v>
      </c>
      <c r="Q18" s="22">
        <v>0</v>
      </c>
      <c r="R18">
        <f>RADIANS(Q18)</f>
        <v>0</v>
      </c>
    </row>
    <row r="19" spans="2:18" ht="20.25" x14ac:dyDescent="0.25">
      <c r="B19" s="15"/>
      <c r="C19" s="21"/>
      <c r="D19" s="21"/>
      <c r="E19" s="10"/>
      <c r="F19" s="10"/>
      <c r="G19" s="6"/>
      <c r="H19" s="6"/>
      <c r="I19" s="6"/>
      <c r="J19" s="6"/>
      <c r="K19" s="6"/>
      <c r="L19" s="6"/>
      <c r="M19" s="6"/>
      <c r="N19" s="1"/>
      <c r="P19" t="s">
        <v>55</v>
      </c>
      <c r="Q19" s="26">
        <f>(R18+1/2*D56)</f>
        <v>0.73303828583761843</v>
      </c>
    </row>
    <row r="20" spans="2:18" ht="33.75" x14ac:dyDescent="0.25">
      <c r="B20" s="18" t="s">
        <v>40</v>
      </c>
      <c r="C20" s="22">
        <f>C38</f>
        <v>2296.3545004562961</v>
      </c>
      <c r="D20" s="22">
        <f>D38</f>
        <v>2294.5185185185187</v>
      </c>
      <c r="E20" s="10"/>
      <c r="F20" s="10"/>
      <c r="G20" s="6"/>
      <c r="H20" s="6"/>
      <c r="I20" s="6"/>
      <c r="J20" s="6"/>
      <c r="K20" s="6"/>
      <c r="L20" s="6"/>
      <c r="M20" s="6"/>
      <c r="N20" s="1"/>
      <c r="P20" t="s">
        <v>56</v>
      </c>
      <c r="Q20">
        <f>(R18+1/2*(1/2*D56))</f>
        <v>0.36651914291880922</v>
      </c>
    </row>
    <row r="21" spans="2:18" ht="20.25" x14ac:dyDescent="0.25">
      <c r="B21" s="15"/>
      <c r="C21" s="21"/>
      <c r="D21" s="15"/>
      <c r="E21" s="10"/>
      <c r="F21" s="10"/>
      <c r="G21" s="6"/>
      <c r="H21" s="6"/>
      <c r="I21" s="6"/>
      <c r="J21" s="6"/>
      <c r="K21" s="6"/>
      <c r="L21" s="6"/>
      <c r="M21" s="6"/>
      <c r="N21" s="1"/>
      <c r="P21" t="s">
        <v>57</v>
      </c>
      <c r="Q21">
        <f>IF(R18&lt;=0.734,R18+1/2*D56,R18-1/2*D56)</f>
        <v>0.73303828583761843</v>
      </c>
    </row>
    <row r="22" spans="2:18" ht="20.25" x14ac:dyDescent="0.25">
      <c r="B22" s="15"/>
      <c r="C22" s="21"/>
      <c r="D22" s="17" t="s">
        <v>42</v>
      </c>
      <c r="E22" s="10"/>
      <c r="F22" s="10"/>
      <c r="G22" s="6"/>
      <c r="H22" s="6"/>
      <c r="I22" s="6"/>
      <c r="J22" s="6"/>
      <c r="K22" s="6"/>
      <c r="L22" s="6"/>
      <c r="M22" s="6"/>
      <c r="N22" s="1"/>
    </row>
    <row r="23" spans="2:18" ht="31.5" x14ac:dyDescent="0.25">
      <c r="B23" s="17" t="s">
        <v>30</v>
      </c>
      <c r="C23" s="23">
        <v>87</v>
      </c>
      <c r="D23" s="22">
        <f>C53</f>
        <v>9.1519999999999975</v>
      </c>
      <c r="E23" s="10"/>
      <c r="F23" s="10"/>
      <c r="G23" s="6"/>
      <c r="H23" s="6"/>
      <c r="I23" s="6"/>
      <c r="J23" s="6"/>
      <c r="K23" s="6"/>
      <c r="L23" s="6"/>
      <c r="M23" s="6"/>
      <c r="N23" s="1"/>
    </row>
    <row r="24" spans="2:18" ht="31.5" x14ac:dyDescent="0.25">
      <c r="B24" s="5"/>
      <c r="C24" s="5"/>
      <c r="D24" s="17" t="s">
        <v>44</v>
      </c>
      <c r="E24" s="5"/>
      <c r="F24" s="5"/>
      <c r="G24" s="6"/>
      <c r="H24" s="6"/>
      <c r="I24" s="6"/>
      <c r="J24" s="6"/>
      <c r="K24" s="6"/>
      <c r="L24" s="6"/>
      <c r="M24" s="6"/>
      <c r="N24" s="1"/>
      <c r="R24" t="s">
        <v>17</v>
      </c>
    </row>
    <row r="25" spans="2:18" ht="31.5" x14ac:dyDescent="0.25">
      <c r="B25" s="17" t="s">
        <v>43</v>
      </c>
      <c r="C25" s="23">
        <v>90</v>
      </c>
      <c r="D25" s="22">
        <f>D16-((C25*D36)/100)</f>
        <v>5.8666666666666742</v>
      </c>
      <c r="E25" s="5"/>
      <c r="F25" s="5"/>
      <c r="G25" s="6"/>
      <c r="H25" s="6"/>
      <c r="I25" s="6"/>
      <c r="J25" s="6"/>
      <c r="K25" s="6"/>
      <c r="L25" s="6"/>
      <c r="M25" s="6"/>
      <c r="N25" s="1"/>
      <c r="P25" t="s">
        <v>54</v>
      </c>
      <c r="Q25">
        <f>D10/(COS(Q19))</f>
        <v>53.82530918425504</v>
      </c>
      <c r="R25" s="26">
        <f>(C29*Q25*100)/(C30*C33)</f>
        <v>1.442686162346017</v>
      </c>
    </row>
    <row r="26" spans="2:18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"/>
      <c r="P26" t="s">
        <v>56</v>
      </c>
      <c r="Q26">
        <f>D10/(COS(Q20))</f>
        <v>42.845799745481159</v>
      </c>
      <c r="R26">
        <f>(C29*Q26*100)/(C30*C33)</f>
        <v>1.1484010653028576</v>
      </c>
    </row>
    <row r="27" spans="2:18" x14ac:dyDescent="0.25">
      <c r="B27" s="19" t="s">
        <v>29</v>
      </c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1"/>
      <c r="P27" t="s">
        <v>57</v>
      </c>
      <c r="Q27">
        <f>D10/(COS(Q21))</f>
        <v>53.82530918425504</v>
      </c>
      <c r="R27">
        <f>(C29*Q27*100)/(C30*C33)</f>
        <v>1.442686162346017</v>
      </c>
    </row>
    <row r="28" spans="2:18" x14ac:dyDescent="0.2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1"/>
    </row>
    <row r="29" spans="2:18" x14ac:dyDescent="0.25">
      <c r="B29" s="27" t="s">
        <v>28</v>
      </c>
      <c r="C29" s="27">
        <v>13.2</v>
      </c>
      <c r="D29" s="27"/>
      <c r="E29" s="28" t="s">
        <v>27</v>
      </c>
      <c r="F29" s="11"/>
      <c r="G29" s="12"/>
      <c r="H29" s="12"/>
      <c r="I29" s="6"/>
      <c r="J29" s="6"/>
      <c r="K29" s="6"/>
      <c r="L29" s="6"/>
      <c r="M29" s="6"/>
      <c r="N29" s="1"/>
    </row>
    <row r="30" spans="2:18" x14ac:dyDescent="0.25">
      <c r="B30" s="27" t="s">
        <v>60</v>
      </c>
      <c r="C30" s="27">
        <v>9</v>
      </c>
      <c r="D30" s="27">
        <v>24.4</v>
      </c>
      <c r="E30" s="28" t="s">
        <v>26</v>
      </c>
      <c r="F30" s="11"/>
      <c r="G30" s="12"/>
      <c r="H30" s="12"/>
      <c r="I30" s="6"/>
      <c r="J30" s="6"/>
      <c r="K30" s="6"/>
      <c r="L30" s="6"/>
      <c r="M30" s="6"/>
      <c r="N30" s="1"/>
    </row>
    <row r="31" spans="2:18" x14ac:dyDescent="0.25">
      <c r="B31" s="27" t="s">
        <v>25</v>
      </c>
      <c r="C31" s="27">
        <f>C30/1000</f>
        <v>8.9999999999999993E-3</v>
      </c>
      <c r="D31" s="27">
        <f>D30/1000</f>
        <v>2.4399999999999998E-2</v>
      </c>
      <c r="E31" s="28" t="s">
        <v>24</v>
      </c>
      <c r="F31" s="11"/>
      <c r="G31" s="12"/>
      <c r="H31" s="12"/>
      <c r="I31" s="6"/>
      <c r="J31" s="6"/>
      <c r="K31" s="6"/>
      <c r="L31" s="6"/>
      <c r="M31" s="6"/>
      <c r="N31" s="1"/>
    </row>
    <row r="32" spans="2:18" x14ac:dyDescent="0.25">
      <c r="B32" s="16" t="s">
        <v>23</v>
      </c>
      <c r="C32" s="16">
        <f>C39*D31*10</f>
        <v>40.015999999999998</v>
      </c>
      <c r="D32" s="16">
        <f>D10</f>
        <v>40</v>
      </c>
      <c r="E32" s="11" t="s">
        <v>22</v>
      </c>
      <c r="F32" s="11"/>
      <c r="G32" s="13"/>
      <c r="H32" s="13"/>
      <c r="I32" s="7"/>
      <c r="J32" s="7"/>
      <c r="K32" s="7"/>
      <c r="L32" s="7"/>
      <c r="M32" s="7"/>
      <c r="N32" s="1"/>
    </row>
    <row r="33" spans="2:14" x14ac:dyDescent="0.25">
      <c r="B33" s="27" t="s">
        <v>21</v>
      </c>
      <c r="C33" s="27">
        <v>5472</v>
      </c>
      <c r="D33" s="27"/>
      <c r="E33" s="28" t="s">
        <v>20</v>
      </c>
      <c r="F33" s="11"/>
      <c r="G33" s="13"/>
      <c r="H33" s="14"/>
      <c r="I33" s="8"/>
      <c r="J33" s="8"/>
      <c r="K33" s="8"/>
      <c r="L33" s="8"/>
      <c r="M33" s="8"/>
      <c r="N33" s="1"/>
    </row>
    <row r="34" spans="2:14" x14ac:dyDescent="0.25">
      <c r="B34" s="27" t="s">
        <v>19</v>
      </c>
      <c r="C34" s="27">
        <v>3648</v>
      </c>
      <c r="D34" s="27"/>
      <c r="E34" s="28" t="s">
        <v>18</v>
      </c>
      <c r="F34" s="11"/>
      <c r="G34" s="12"/>
      <c r="H34" s="12"/>
      <c r="I34" s="6"/>
      <c r="J34" s="6"/>
      <c r="K34" s="6"/>
      <c r="L34" s="9"/>
      <c r="M34" s="6"/>
      <c r="N34" s="1"/>
    </row>
    <row r="35" spans="2:14" x14ac:dyDescent="0.25">
      <c r="B35" s="16" t="s">
        <v>17</v>
      </c>
      <c r="C35" s="16">
        <f>(C29*C32*100)/(C30*C33)</f>
        <v>1.0725536062378167</v>
      </c>
      <c r="D35" s="16">
        <f>(C29*D32*100)/(C30*C33)</f>
        <v>1.0721247563352827</v>
      </c>
      <c r="E35" s="11" t="s">
        <v>16</v>
      </c>
      <c r="F35" s="11"/>
      <c r="G35" s="12"/>
      <c r="H35" s="12"/>
      <c r="I35" s="6"/>
      <c r="J35" s="6"/>
      <c r="K35" s="6"/>
      <c r="L35" s="6"/>
      <c r="M35" s="6"/>
      <c r="N35" s="1"/>
    </row>
    <row r="36" spans="2:14" x14ac:dyDescent="0.25">
      <c r="B36" s="16" t="s">
        <v>15</v>
      </c>
      <c r="C36" s="16">
        <f>(C35*C33)/100</f>
        <v>58.690133333333335</v>
      </c>
      <c r="D36" s="16">
        <f>(D35*C33)/100</f>
        <v>58.666666666666671</v>
      </c>
      <c r="E36" s="11" t="s">
        <v>14</v>
      </c>
      <c r="F36" s="11"/>
      <c r="G36" s="12"/>
      <c r="H36" s="12"/>
      <c r="I36" s="6"/>
      <c r="J36" s="6"/>
      <c r="K36" s="6"/>
      <c r="L36" s="6"/>
      <c r="M36" s="6"/>
      <c r="N36" s="1"/>
    </row>
    <row r="37" spans="2:14" x14ac:dyDescent="0.25">
      <c r="B37" s="16" t="s">
        <v>41</v>
      </c>
      <c r="C37" s="16">
        <f>(C35*C34)/100</f>
        <v>39.126755555555555</v>
      </c>
      <c r="D37" s="16">
        <f>(D35*C34)/100</f>
        <v>39.111111111111114</v>
      </c>
      <c r="E37" s="11" t="s">
        <v>13</v>
      </c>
      <c r="F37" s="11"/>
      <c r="G37" s="12"/>
      <c r="H37" s="12"/>
      <c r="I37" s="6"/>
      <c r="J37" s="6"/>
      <c r="K37" s="6"/>
      <c r="L37" s="6"/>
      <c r="M37" s="6"/>
      <c r="N37" s="1"/>
    </row>
    <row r="38" spans="2:14" x14ac:dyDescent="0.25">
      <c r="B38" s="16" t="s">
        <v>12</v>
      </c>
      <c r="C38" s="16">
        <f>C36*C37</f>
        <v>2296.3545004562961</v>
      </c>
      <c r="D38" s="16">
        <f>D36*D37</f>
        <v>2294.5185185185187</v>
      </c>
      <c r="E38" s="11" t="s">
        <v>11</v>
      </c>
      <c r="F38" s="11"/>
      <c r="G38" s="12"/>
      <c r="H38" s="12"/>
      <c r="I38" s="6"/>
      <c r="J38" s="6"/>
      <c r="K38" s="6"/>
      <c r="L38" s="6"/>
      <c r="M38" s="6"/>
      <c r="N38" s="1"/>
    </row>
    <row r="39" spans="2:14" x14ac:dyDescent="0.25">
      <c r="B39" s="16" t="s">
        <v>10</v>
      </c>
      <c r="C39" s="16">
        <f>C7</f>
        <v>164</v>
      </c>
      <c r="D39" s="16">
        <f>(1/(D31/D32))/10</f>
        <v>163.9344262295082</v>
      </c>
      <c r="E39" s="11"/>
      <c r="F39" s="11"/>
      <c r="G39" s="12"/>
      <c r="H39" s="12"/>
      <c r="I39" s="6"/>
      <c r="J39" s="6"/>
      <c r="K39" s="6"/>
      <c r="L39" s="6"/>
      <c r="M39" s="6"/>
      <c r="N39" s="1"/>
    </row>
    <row r="40" spans="2:14" x14ac:dyDescent="0.25">
      <c r="B40" s="16"/>
      <c r="C40" s="16"/>
      <c r="D40" s="16">
        <v>160000</v>
      </c>
      <c r="E40" s="11"/>
      <c r="F40" s="11"/>
      <c r="G40" s="12"/>
      <c r="H40" s="12"/>
      <c r="I40" s="6"/>
      <c r="J40" s="6"/>
      <c r="K40" s="6"/>
      <c r="L40" s="6"/>
      <c r="M40" s="6"/>
      <c r="N40" s="1"/>
    </row>
    <row r="41" spans="2:14" x14ac:dyDescent="0.25">
      <c r="B41" s="16" t="s">
        <v>9</v>
      </c>
      <c r="C41" s="16">
        <v>3000</v>
      </c>
      <c r="D41" s="16"/>
      <c r="E41" s="11"/>
      <c r="F41" s="11"/>
      <c r="G41" s="12"/>
      <c r="H41" s="12"/>
      <c r="I41" s="6"/>
      <c r="J41" s="6"/>
      <c r="K41" s="6"/>
      <c r="L41" s="6"/>
      <c r="M41" s="6"/>
      <c r="N41" s="1"/>
    </row>
    <row r="42" spans="2:14" x14ac:dyDescent="0.25">
      <c r="B42" s="16" t="s">
        <v>8</v>
      </c>
      <c r="C42" s="16">
        <f>C41/C37</f>
        <v>76.673875904183788</v>
      </c>
      <c r="D42" s="16">
        <f>C41/D38</f>
        <v>1.3074638429752066</v>
      </c>
      <c r="E42" s="11"/>
      <c r="F42" s="11"/>
      <c r="G42" s="12"/>
      <c r="H42" s="12"/>
      <c r="I42" s="6"/>
      <c r="J42" s="6"/>
      <c r="K42" s="6"/>
      <c r="L42" s="6"/>
      <c r="M42" s="6"/>
      <c r="N42" s="1"/>
    </row>
    <row r="43" spans="2:14" x14ac:dyDescent="0.25">
      <c r="B43" s="16"/>
      <c r="C43" s="16"/>
      <c r="D43" s="16"/>
      <c r="E43" s="11"/>
      <c r="F43" s="11"/>
      <c r="G43" s="12"/>
      <c r="H43" s="12"/>
      <c r="I43" s="6"/>
      <c r="J43" s="6"/>
      <c r="K43" s="6"/>
      <c r="L43" s="6"/>
      <c r="M43" s="6"/>
      <c r="N43" s="1"/>
    </row>
    <row r="44" spans="2:14" x14ac:dyDescent="0.25">
      <c r="B44" s="16"/>
      <c r="C44" s="16"/>
      <c r="D44" s="16"/>
      <c r="E44" s="11"/>
      <c r="F44" s="11"/>
      <c r="G44" s="12"/>
      <c r="H44" s="12"/>
      <c r="I44" s="6"/>
      <c r="J44" s="6"/>
      <c r="K44" s="6"/>
      <c r="L44" s="6"/>
      <c r="M44" s="6"/>
      <c r="N44" s="1"/>
    </row>
    <row r="45" spans="2:14" x14ac:dyDescent="0.25">
      <c r="B45" s="16" t="s">
        <v>1</v>
      </c>
      <c r="C45" s="16">
        <v>15</v>
      </c>
      <c r="D45" s="16" t="s">
        <v>0</v>
      </c>
      <c r="E45" s="11"/>
      <c r="F45" s="11"/>
      <c r="G45" s="12"/>
      <c r="H45" s="12"/>
      <c r="I45" s="6"/>
      <c r="J45" s="6"/>
      <c r="K45" s="6"/>
      <c r="L45" s="6"/>
      <c r="M45" s="6"/>
      <c r="N45" s="1"/>
    </row>
    <row r="46" spans="2:14" x14ac:dyDescent="0.25">
      <c r="B46" s="16" t="s">
        <v>3</v>
      </c>
      <c r="C46" s="16">
        <v>2</v>
      </c>
      <c r="D46" s="16" t="s">
        <v>2</v>
      </c>
      <c r="E46" s="11"/>
      <c r="F46" s="11"/>
      <c r="G46" s="12"/>
      <c r="H46" s="12"/>
      <c r="I46" s="6"/>
      <c r="J46" s="6"/>
      <c r="K46" s="6"/>
      <c r="L46" s="6"/>
      <c r="M46" s="6"/>
      <c r="N46" s="1"/>
    </row>
    <row r="47" spans="2:14" x14ac:dyDescent="0.25">
      <c r="B47" s="16" t="s">
        <v>5</v>
      </c>
      <c r="C47" s="16">
        <f>((C45*1000)*C46)/3600</f>
        <v>8.3333333333333339</v>
      </c>
      <c r="D47" s="16" t="s">
        <v>4</v>
      </c>
      <c r="E47" s="11"/>
      <c r="F47" s="11"/>
      <c r="G47" s="12"/>
      <c r="H47" s="12"/>
      <c r="I47" s="6"/>
      <c r="J47" s="6"/>
      <c r="K47" s="6"/>
      <c r="L47" s="6"/>
      <c r="M47" s="6"/>
      <c r="N47" s="1"/>
    </row>
    <row r="48" spans="2:14" x14ac:dyDescent="0.25">
      <c r="B48" s="16" t="s">
        <v>7</v>
      </c>
      <c r="C48" s="16">
        <f>100-(100*C47)/D37</f>
        <v>78.693181818181813</v>
      </c>
      <c r="D48" s="16" t="s">
        <v>6</v>
      </c>
      <c r="E48" s="11"/>
      <c r="F48" s="11"/>
      <c r="G48" s="12"/>
      <c r="H48" s="12"/>
      <c r="I48" s="6"/>
      <c r="J48" s="6"/>
      <c r="K48" s="6"/>
      <c r="L48" s="6"/>
      <c r="M48" s="6"/>
      <c r="N48" s="1"/>
    </row>
    <row r="49" spans="2:14" x14ac:dyDescent="0.25">
      <c r="B49" s="16"/>
      <c r="C49" s="16"/>
      <c r="D49" s="16"/>
      <c r="E49" s="11"/>
      <c r="F49" s="11"/>
      <c r="G49" s="12"/>
      <c r="H49" s="12"/>
      <c r="I49" s="6"/>
      <c r="J49" s="6"/>
      <c r="K49" s="6"/>
      <c r="L49" s="6"/>
      <c r="M49" s="6"/>
      <c r="N49" s="1"/>
    </row>
    <row r="50" spans="2:14" x14ac:dyDescent="0.25">
      <c r="B50" s="16" t="s">
        <v>7</v>
      </c>
      <c r="C50" s="16">
        <f>C23</f>
        <v>87</v>
      </c>
      <c r="D50" s="16" t="s">
        <v>6</v>
      </c>
      <c r="E50" s="11"/>
      <c r="F50" s="11"/>
      <c r="G50" s="12"/>
      <c r="H50" s="12"/>
      <c r="I50" s="6"/>
      <c r="J50" s="6"/>
      <c r="K50" s="6"/>
      <c r="L50" s="6"/>
      <c r="M50" s="6"/>
      <c r="N50" s="1"/>
    </row>
    <row r="51" spans="2:14" x14ac:dyDescent="0.25">
      <c r="B51" s="16" t="s">
        <v>5</v>
      </c>
      <c r="C51" s="16">
        <f>D37-(D37*C50)/100</f>
        <v>5.0844444444444434</v>
      </c>
      <c r="D51" s="16" t="s">
        <v>4</v>
      </c>
      <c r="E51" s="11"/>
      <c r="F51" s="11"/>
      <c r="G51" s="12"/>
      <c r="H51" s="12"/>
      <c r="I51" s="6"/>
      <c r="J51" s="6"/>
      <c r="K51" s="6"/>
      <c r="L51" s="6"/>
      <c r="M51" s="6"/>
      <c r="N51" s="1"/>
    </row>
    <row r="52" spans="2:14" x14ac:dyDescent="0.25">
      <c r="B52" s="16" t="s">
        <v>3</v>
      </c>
      <c r="C52" s="16">
        <v>2</v>
      </c>
      <c r="D52" s="16" t="s">
        <v>2</v>
      </c>
      <c r="E52" s="11"/>
      <c r="F52" s="11"/>
      <c r="G52" s="12"/>
      <c r="H52" s="12"/>
      <c r="I52" s="6"/>
      <c r="J52" s="6"/>
      <c r="K52" s="6"/>
      <c r="L52" s="6"/>
      <c r="M52" s="6"/>
      <c r="N52" s="1"/>
    </row>
    <row r="53" spans="2:14" x14ac:dyDescent="0.25">
      <c r="B53" s="16" t="s">
        <v>1</v>
      </c>
      <c r="C53" s="16">
        <f>((C51*3600)/C52)/1000</f>
        <v>9.1519999999999975</v>
      </c>
      <c r="D53" s="16" t="s">
        <v>0</v>
      </c>
      <c r="E53" s="11"/>
      <c r="F53" s="11"/>
      <c r="G53" s="12"/>
      <c r="H53" s="12"/>
      <c r="I53" s="6"/>
      <c r="J53" s="6"/>
      <c r="K53" s="6"/>
      <c r="L53" s="6"/>
      <c r="M53" s="6"/>
      <c r="N53" s="1"/>
    </row>
    <row r="55" spans="2:14" x14ac:dyDescent="0.25">
      <c r="D55" s="16" t="s">
        <v>53</v>
      </c>
    </row>
    <row r="56" spans="2:14" x14ac:dyDescent="0.25">
      <c r="B56" s="16" t="s">
        <v>51</v>
      </c>
      <c r="C56" s="16">
        <v>84</v>
      </c>
      <c r="D56">
        <f>RADIANS(C56)</f>
        <v>1.4660765716752369</v>
      </c>
    </row>
  </sheetData>
  <mergeCells count="2">
    <mergeCell ref="A1:N4"/>
    <mergeCell ref="B12:D12"/>
  </mergeCells>
  <hyperlinks>
    <hyperlink ref="E35" r:id="rId1" display="= Ground Sampling Distance (centimeters/pixel)" xr:uid="{00000000-0004-0000-03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Phantom_4pro</vt:lpstr>
      <vt:lpstr>Inspire_2_Zenmuse X5s</vt:lpstr>
      <vt:lpstr>Olympus 25 mm</vt:lpstr>
      <vt:lpstr>Oblique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2020-10-10T08:29:50Z</dcterms:created>
  <dcterms:modified xsi:type="dcterms:W3CDTF">2021-02-19T19:45:30Z</dcterms:modified>
</cp:coreProperties>
</file>