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gourzisk_aegean_gr/Documents/Desktop/Αρμοδιότητες καθηγητή/ΜΕΘΟΔΟΙ ΠΕΡΙΦΕΡΕΙΑΚΗΣ ΑΝΑΛΥΣΗΣ/διαλέξεις/"/>
    </mc:Choice>
  </mc:AlternateContent>
  <xr:revisionPtr revIDLastSave="820" documentId="8_{F1FFEB63-A58D-49AA-AF9A-705C5A823C68}" xr6:coauthVersionLast="47" xr6:coauthVersionMax="47" xr10:uidLastSave="{D55EEB00-C78F-4559-8CED-E7B1F6AAEECB}"/>
  <bookViews>
    <workbookView xWindow="30612" yWindow="-108" windowWidth="30936" windowHeight="12576" activeTab="1" xr2:uid="{7A55CA9C-55AF-43E0-A7BD-4AC88940A40D}"/>
  </bookViews>
  <sheets>
    <sheet name="απασχόληση" sheetId="1" r:id="rId1"/>
    <sheet name="ΑΕΠ &amp; πληθυσμός" sheetId="2" r:id="rId2"/>
    <sheet name="Loren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" l="1"/>
  <c r="C30" i="2"/>
  <c r="D29" i="2"/>
  <c r="C29" i="2"/>
  <c r="D28" i="2"/>
  <c r="C28" i="2"/>
  <c r="K4" i="2"/>
  <c r="K5" i="2"/>
  <c r="K6" i="2"/>
  <c r="K11" i="2" s="1"/>
  <c r="C11" i="2"/>
  <c r="J5" i="2"/>
  <c r="J6" i="2"/>
  <c r="J4" i="2"/>
  <c r="C14" i="3"/>
  <c r="F12" i="3" s="1"/>
  <c r="B14" i="3"/>
  <c r="E11" i="3" s="1"/>
  <c r="E4" i="3"/>
  <c r="C6" i="3"/>
  <c r="F3" i="3" s="1"/>
  <c r="B6" i="3"/>
  <c r="E5" i="3" s="1"/>
  <c r="D13" i="3"/>
  <c r="D12" i="3"/>
  <c r="D11" i="3"/>
  <c r="D5" i="3"/>
  <c r="D4" i="3"/>
  <c r="D3" i="3"/>
  <c r="F7" i="2"/>
  <c r="E24" i="2" s="1"/>
  <c r="E7" i="2"/>
  <c r="K7" i="2" s="1"/>
  <c r="C7" i="2"/>
  <c r="E18" i="2" s="1"/>
  <c r="B7" i="2"/>
  <c r="E8" i="2"/>
  <c r="B8" i="2"/>
  <c r="B24" i="2"/>
  <c r="B25" i="2"/>
  <c r="B23" i="2"/>
  <c r="B18" i="2"/>
  <c r="B19" i="2"/>
  <c r="B17" i="2"/>
  <c r="D12" i="2"/>
  <c r="C12" i="2"/>
  <c r="D11" i="2"/>
  <c r="J11" i="1"/>
  <c r="H11" i="1"/>
  <c r="J10" i="1"/>
  <c r="H10" i="1"/>
  <c r="D7" i="1"/>
  <c r="I5" i="1" s="1"/>
  <c r="K5" i="1" s="1"/>
  <c r="B7" i="1"/>
  <c r="F6" i="1" s="1"/>
  <c r="C11" i="1"/>
  <c r="B11" i="1"/>
  <c r="C10" i="1"/>
  <c r="B10" i="1"/>
  <c r="J7" i="2" l="1"/>
  <c r="K12" i="2"/>
  <c r="K13" i="2" s="1"/>
  <c r="J12" i="2"/>
  <c r="J11" i="2"/>
  <c r="J13" i="2" s="1"/>
  <c r="H12" i="1"/>
  <c r="E3" i="3"/>
  <c r="G5" i="3" s="1"/>
  <c r="H3" i="3"/>
  <c r="F5" i="3"/>
  <c r="F4" i="3"/>
  <c r="H4" i="3" s="1"/>
  <c r="G3" i="3"/>
  <c r="G4" i="3"/>
  <c r="E13" i="3"/>
  <c r="E12" i="3"/>
  <c r="F11" i="3"/>
  <c r="F13" i="3"/>
  <c r="H11" i="3"/>
  <c r="H12" i="3"/>
  <c r="G13" i="3"/>
  <c r="G11" i="3"/>
  <c r="G12" i="3"/>
  <c r="D13" i="2"/>
  <c r="C25" i="2"/>
  <c r="D25" i="2" s="1"/>
  <c r="C24" i="2"/>
  <c r="D24" i="2" s="1"/>
  <c r="F24" i="2" s="1"/>
  <c r="E23" i="2"/>
  <c r="E25" i="2"/>
  <c r="E17" i="2"/>
  <c r="E19" i="2"/>
  <c r="C17" i="2"/>
  <c r="D17" i="2" s="1"/>
  <c r="F17" i="2" s="1"/>
  <c r="C23" i="2"/>
  <c r="D23" i="2" s="1"/>
  <c r="F23" i="2" s="1"/>
  <c r="C18" i="2"/>
  <c r="D18" i="2" s="1"/>
  <c r="F18" i="2" s="1"/>
  <c r="C19" i="2"/>
  <c r="D19" i="2" s="1"/>
  <c r="F19" i="2" s="1"/>
  <c r="C13" i="2"/>
  <c r="J12" i="1"/>
  <c r="F5" i="1"/>
  <c r="H5" i="1" s="1"/>
  <c r="I4" i="1"/>
  <c r="K4" i="1" s="1"/>
  <c r="I6" i="1"/>
  <c r="K6" i="1" s="1"/>
  <c r="G6" i="1"/>
  <c r="H6" i="1"/>
  <c r="J4" i="1"/>
  <c r="J5" i="1"/>
  <c r="J6" i="1"/>
  <c r="F4" i="1"/>
  <c r="G5" i="1" l="1"/>
  <c r="H5" i="3"/>
  <c r="H13" i="3"/>
  <c r="H19" i="2"/>
  <c r="C31" i="2" s="1"/>
  <c r="F25" i="2"/>
  <c r="H25" i="2" s="1"/>
  <c r="D31" i="2" s="1"/>
  <c r="J9" i="1"/>
  <c r="H4" i="1"/>
  <c r="G4" i="1"/>
  <c r="H9" i="1" l="1"/>
</calcChain>
</file>

<file path=xl/sharedStrings.xml><?xml version="1.0" encoding="utf-8"?>
<sst xmlns="http://schemas.openxmlformats.org/spreadsheetml/2006/main" count="106" uniqueCount="37">
  <si>
    <t>Μακεδονία και Θράκη</t>
  </si>
  <si>
    <t>Νησιά Αιγαίου και Κρήτη</t>
  </si>
  <si>
    <t>Περιφέρεια</t>
  </si>
  <si>
    <t>Απασχόληση</t>
  </si>
  <si>
    <t>Δυτική Μακεδονία</t>
  </si>
  <si>
    <t>Κεντρική Μακεδονία</t>
  </si>
  <si>
    <t>Αν. Μακεδονία και Θράκη</t>
  </si>
  <si>
    <t>Βόρειο Αιγαίο</t>
  </si>
  <si>
    <t>Νότιο Αιγαίο</t>
  </si>
  <si>
    <t>Κρήτη</t>
  </si>
  <si>
    <t>μέση τιμή</t>
  </si>
  <si>
    <t>εύρος μεταβολής</t>
  </si>
  <si>
    <t>σχέση ακραίων τιμών</t>
  </si>
  <si>
    <t>Περιφερειακή κατανομή απασχόλησης, 2012 (σε χιλ. απασχολούμενους)</t>
  </si>
  <si>
    <t>Εκτίμηση των μέτρων (σε χιλ. απασχολούμενους)</t>
  </si>
  <si>
    <r>
      <t>x</t>
    </r>
    <r>
      <rPr>
        <i/>
        <vertAlign val="subscript"/>
        <sz val="10"/>
        <color theme="1"/>
        <rFont val="Calibri"/>
        <family val="2"/>
        <scheme val="minor"/>
      </rPr>
      <t>r</t>
    </r>
    <r>
      <rPr>
        <i/>
        <sz val="10"/>
        <color theme="1"/>
        <rFont val="Calibri"/>
        <family val="2"/>
        <scheme val="minor"/>
      </rPr>
      <t>-</t>
    </r>
  </si>
  <si>
    <t>τυπική απόκλιση (σ)</t>
  </si>
  <si>
    <t>Μέτρο</t>
  </si>
  <si>
    <t>Διαπεριφερειακή κατανομή ΑΕΠ και πληθυσμού</t>
  </si>
  <si>
    <t>Πληθυσμός</t>
  </si>
  <si>
    <t>τυπική απόκλιση (σ) ΑΕΠ</t>
  </si>
  <si>
    <t>μέση τιμή        ΑΕΠ</t>
  </si>
  <si>
    <t>ΑΕΠ (σε εκατομ. Ευρώ)</t>
  </si>
  <si>
    <t>Κατά κεφαλήν ΑΕΠ</t>
  </si>
  <si>
    <t>Σύνολο</t>
  </si>
  <si>
    <r>
      <t>CV</t>
    </r>
    <r>
      <rPr>
        <b/>
        <vertAlign val="subscript"/>
        <sz val="9"/>
        <color theme="1"/>
        <rFont val="Calibri"/>
        <family val="2"/>
        <scheme val="minor"/>
      </rPr>
      <t>W</t>
    </r>
    <r>
      <rPr>
        <b/>
        <sz val="9"/>
        <color theme="1"/>
        <rFont val="Calibri"/>
        <family val="2"/>
        <scheme val="minor"/>
      </rPr>
      <t>=</t>
    </r>
  </si>
  <si>
    <t>AEΠ/πληθυσμός</t>
  </si>
  <si>
    <t>Συμμετοχή σε συνολικό ΑΕΠ</t>
  </si>
  <si>
    <t>Συμμετοχή σε συνολικό πληθυσμό</t>
  </si>
  <si>
    <t>Αθρ. % ΑΕΠ</t>
  </si>
  <si>
    <t>Αθρ. % πληθυσμός</t>
  </si>
  <si>
    <t>Γραμμή τέλειας ισότητας</t>
  </si>
  <si>
    <t>μέση απόλυτη απόκλιση (ΜΑ)</t>
  </si>
  <si>
    <r>
      <t>Σταθμισμένος συντελεστής μεταβλητότητας (CV</t>
    </r>
    <r>
      <rPr>
        <vertAlign val="subscript"/>
        <sz val="9"/>
        <color theme="1"/>
        <rFont val="Calibri"/>
        <family val="2"/>
        <scheme val="minor"/>
      </rPr>
      <t>W</t>
    </r>
    <r>
      <rPr>
        <sz val="9"/>
        <color theme="1"/>
        <rFont val="Calibri"/>
        <family val="2"/>
        <charset val="161"/>
        <scheme val="minor"/>
      </rPr>
      <t>) ΑΕΠ</t>
    </r>
  </si>
  <si>
    <t>Συντελεστής μεταβλητότητας (CV) ΑΕΠ</t>
  </si>
  <si>
    <r>
      <t>διακύμανση (σ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charset val="161"/>
        <scheme val="minor"/>
      </rPr>
      <t>)</t>
    </r>
  </si>
  <si>
    <t>Συντελεστής μεταβλητότητας (CV)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</si>
</sst>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%"/>
    <numFmt numFmtId="170" formatCode="_-* #,##0.0_-;\-* #,##0.0_-;_-* &quot;-&quot;??_-;_-@_-"/>
    <numFmt numFmtId="171" formatCode="_-* #,##0.0\ _€_-;\-* #,##0.0\ _€_-;_-* &quot;-&quot;?\ _€_-;_-@_-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165" fontId="0" fillId="0" borderId="0" xfId="0" applyNumberFormat="1"/>
    <xf numFmtId="166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166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left"/>
    </xf>
    <xf numFmtId="0" fontId="7" fillId="0" borderId="0" xfId="0" applyFont="1" applyBorder="1"/>
    <xf numFmtId="166" fontId="2" fillId="0" borderId="0" xfId="0" applyNumberFormat="1" applyFont="1" applyBorder="1" applyAlignment="1">
      <alignment horizontal="left"/>
    </xf>
    <xf numFmtId="0" fontId="2" fillId="0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67" fontId="2" fillId="0" borderId="1" xfId="1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5" fillId="2" borderId="10" xfId="0" applyFont="1" applyFill="1" applyBorder="1" applyAlignme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166" fontId="2" fillId="0" borderId="17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0" fontId="5" fillId="2" borderId="10" xfId="0" applyFont="1" applyFill="1" applyBorder="1"/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/>
    <xf numFmtId="166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7" fontId="2" fillId="0" borderId="0" xfId="1" applyNumberFormat="1" applyFont="1" applyBorder="1" applyAlignment="1">
      <alignment horizontal="center"/>
    </xf>
    <xf numFmtId="10" fontId="0" fillId="0" borderId="0" xfId="1" applyNumberFormat="1" applyFont="1"/>
    <xf numFmtId="0" fontId="7" fillId="0" borderId="0" xfId="0" applyFont="1"/>
    <xf numFmtId="10" fontId="7" fillId="0" borderId="0" xfId="1" applyNumberFormat="1" applyFont="1"/>
    <xf numFmtId="166" fontId="2" fillId="2" borderId="2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166" fontId="2" fillId="0" borderId="9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7" fillId="2" borderId="1" xfId="0" applyFont="1" applyFill="1" applyBorder="1"/>
    <xf numFmtId="166" fontId="7" fillId="2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2" fillId="2" borderId="10" xfId="0" applyNumberFormat="1" applyFont="1" applyFill="1" applyBorder="1" applyAlignment="1">
      <alignment horizontal="center"/>
    </xf>
    <xf numFmtId="166" fontId="2" fillId="2" borderId="25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0" fontId="0" fillId="0" borderId="0" xfId="2" applyNumberFormat="1" applyFont="1"/>
    <xf numFmtId="171" fontId="0" fillId="0" borderId="0" xfId="0" applyNumberFormat="1"/>
    <xf numFmtId="0" fontId="10" fillId="0" borderId="1" xfId="0" applyFont="1" applyBorder="1" applyAlignment="1"/>
    <xf numFmtId="0" fontId="2" fillId="0" borderId="1" xfId="0" applyFont="1" applyBorder="1" applyAlignment="1"/>
    <xf numFmtId="171" fontId="10" fillId="0" borderId="1" xfId="0" applyNumberFormat="1" applyFont="1" applyBorder="1" applyAlignment="1"/>
    <xf numFmtId="43" fontId="2" fillId="0" borderId="1" xfId="2" applyFont="1" applyBorder="1" applyAlignment="1"/>
    <xf numFmtId="10" fontId="2" fillId="0" borderId="1" xfId="0" applyNumberFormat="1" applyFont="1" applyBorder="1" applyAlignment="1">
      <alignment horizontal="center" vertical="center"/>
    </xf>
  </cellXfs>
  <cellStyles count="3">
    <cellStyle name="Κανονικό" xfId="0" builtinId="0"/>
    <cellStyle name="Κόμμα" xfId="2" builtinId="3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Μακεδονία και Θράκη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Lorenz!$A$17:$A$20</c:f>
              <c:numCache>
                <c:formatCode>#,##0.00</c:formatCode>
                <c:ptCount val="4"/>
                <c:pt idx="0">
                  <c:v>0</c:v>
                </c:pt>
                <c:pt idx="1">
                  <c:v>0.2171456953055016</c:v>
                </c:pt>
                <c:pt idx="2">
                  <c:v>0.89922358513157552</c:v>
                </c:pt>
                <c:pt idx="3">
                  <c:v>1</c:v>
                </c:pt>
              </c:numCache>
            </c:numRef>
          </c:xVal>
          <c:yVal>
            <c:numRef>
              <c:f>Lorenz!$B$17:$B$20</c:f>
              <c:numCache>
                <c:formatCode>#,##0.00</c:formatCode>
                <c:ptCount val="4"/>
                <c:pt idx="0">
                  <c:v>0</c:v>
                </c:pt>
                <c:pt idx="1">
                  <c:v>0.19513039699621815</c:v>
                </c:pt>
                <c:pt idx="2">
                  <c:v>0.86040969303576165</c:v>
                </c:pt>
                <c:pt idx="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22-445A-ADA6-560AA558C509}"/>
            </c:ext>
          </c:extLst>
        </c:ser>
        <c:ser>
          <c:idx val="1"/>
          <c:order val="1"/>
          <c:tx>
            <c:strRef>
              <c:f>Lorenz!$C$16</c:f>
              <c:strCache>
                <c:ptCount val="1"/>
                <c:pt idx="0">
                  <c:v>Νησιά Αιγαίου και Κρήτη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Lorenz!$C$17:$C$20</c:f>
              <c:numCache>
                <c:formatCode>#,##0.00</c:formatCode>
                <c:ptCount val="4"/>
                <c:pt idx="0">
                  <c:v>0</c:v>
                </c:pt>
                <c:pt idx="1">
                  <c:v>0.17221984686684902</c:v>
                </c:pt>
                <c:pt idx="2">
                  <c:v>0.71257055234739486</c:v>
                </c:pt>
                <c:pt idx="3">
                  <c:v>1</c:v>
                </c:pt>
              </c:numCache>
            </c:numRef>
          </c:xVal>
          <c:yVal>
            <c:numRef>
              <c:f>Lorenz!$D$17:$D$20</c:f>
              <c:numCache>
                <c:formatCode>#,##0.00</c:formatCode>
                <c:ptCount val="4"/>
                <c:pt idx="0">
                  <c:v>0</c:v>
                </c:pt>
                <c:pt idx="1">
                  <c:v>0.15384452792592695</c:v>
                </c:pt>
                <c:pt idx="2">
                  <c:v>0.65266714196269837</c:v>
                </c:pt>
                <c:pt idx="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22-445A-ADA6-560AA558C509}"/>
            </c:ext>
          </c:extLst>
        </c:ser>
        <c:ser>
          <c:idx val="2"/>
          <c:order val="2"/>
          <c:tx>
            <c:strRef>
              <c:f>Lorenz!$E$16</c:f>
              <c:strCache>
                <c:ptCount val="1"/>
                <c:pt idx="0">
                  <c:v>Γραμμή τέλειας ισότητας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Lorenz!$E$17:$E$18</c:f>
              <c:numCache>
                <c:formatCode>#,##0.0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Lorenz!$F$17:$F$18</c:f>
              <c:numCache>
                <c:formatCode>#,##0.0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22-445A-ADA6-560AA558C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958399"/>
        <c:axId val="910955903"/>
      </c:scatterChart>
      <c:valAx>
        <c:axId val="91095839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Ποσοστό Πληθυσμού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955903"/>
        <c:crosses val="autoZero"/>
        <c:crossBetween val="midCat"/>
      </c:valAx>
      <c:valAx>
        <c:axId val="91095590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Ποσοστό ΑΕΠ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9583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1.e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234950</xdr:colOff>
          <xdr:row>2</xdr:row>
          <xdr:rowOff>25400</xdr:rowOff>
        </xdr:from>
        <xdr:to>
          <xdr:col>5</xdr:col>
          <xdr:colOff>374650</xdr:colOff>
          <xdr:row>2</xdr:row>
          <xdr:rowOff>184150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501650</xdr:colOff>
          <xdr:row>1</xdr:row>
          <xdr:rowOff>158750</xdr:rowOff>
        </xdr:from>
        <xdr:to>
          <xdr:col>6</xdr:col>
          <xdr:colOff>946150</xdr:colOff>
          <xdr:row>3</xdr:row>
          <xdr:rowOff>31750</xdr:rowOff>
        </xdr:to>
        <xdr:sp macro="" textlink="">
          <xdr:nvSpPr>
            <xdr:cNvPr id="1026" name="Object 279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520700</xdr:colOff>
          <xdr:row>1</xdr:row>
          <xdr:rowOff>184150</xdr:rowOff>
        </xdr:from>
        <xdr:to>
          <xdr:col>7</xdr:col>
          <xdr:colOff>939800</xdr:colOff>
          <xdr:row>2</xdr:row>
          <xdr:rowOff>190500</xdr:rowOff>
        </xdr:to>
        <xdr:sp macro="" textlink="">
          <xdr:nvSpPr>
            <xdr:cNvPr id="1027" name="Object 13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234950</xdr:colOff>
          <xdr:row>2</xdr:row>
          <xdr:rowOff>25400</xdr:rowOff>
        </xdr:from>
        <xdr:to>
          <xdr:col>8</xdr:col>
          <xdr:colOff>374650</xdr:colOff>
          <xdr:row>2</xdr:row>
          <xdr:rowOff>184150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501650</xdr:colOff>
          <xdr:row>1</xdr:row>
          <xdr:rowOff>158750</xdr:rowOff>
        </xdr:from>
        <xdr:to>
          <xdr:col>9</xdr:col>
          <xdr:colOff>946150</xdr:colOff>
          <xdr:row>3</xdr:row>
          <xdr:rowOff>31750</xdr:rowOff>
        </xdr:to>
        <xdr:sp macro="" textlink="">
          <xdr:nvSpPr>
            <xdr:cNvPr id="1035" name="Object 27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457200</xdr:colOff>
          <xdr:row>2</xdr:row>
          <xdr:rowOff>6350</xdr:rowOff>
        </xdr:from>
        <xdr:to>
          <xdr:col>10</xdr:col>
          <xdr:colOff>895350</xdr:colOff>
          <xdr:row>3</xdr:row>
          <xdr:rowOff>12700</xdr:rowOff>
        </xdr:to>
        <xdr:sp macro="" textlink="">
          <xdr:nvSpPr>
            <xdr:cNvPr id="1037" name="Object 13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6</xdr:row>
          <xdr:rowOff>19050</xdr:rowOff>
        </xdr:from>
        <xdr:to>
          <xdr:col>0</xdr:col>
          <xdr:colOff>685800</xdr:colOff>
          <xdr:row>6</xdr:row>
          <xdr:rowOff>177800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558800</xdr:colOff>
          <xdr:row>6</xdr:row>
          <xdr:rowOff>19050</xdr:rowOff>
        </xdr:from>
        <xdr:to>
          <xdr:col>2</xdr:col>
          <xdr:colOff>685800</xdr:colOff>
          <xdr:row>6</xdr:row>
          <xdr:rowOff>177800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11</xdr:row>
          <xdr:rowOff>25400</xdr:rowOff>
        </xdr:from>
        <xdr:to>
          <xdr:col>0</xdr:col>
          <xdr:colOff>641350</xdr:colOff>
          <xdr:row>11</xdr:row>
          <xdr:rowOff>177800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165100</xdr:rowOff>
        </xdr:from>
        <xdr:to>
          <xdr:col>0</xdr:col>
          <xdr:colOff>0</xdr:colOff>
          <xdr:row>16</xdr:row>
          <xdr:rowOff>19050</xdr:rowOff>
        </xdr:to>
        <xdr:sp macro="" textlink="">
          <xdr:nvSpPr>
            <xdr:cNvPr id="2050" name="Object 38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139700</xdr:rowOff>
        </xdr:from>
        <xdr:to>
          <xdr:col>0</xdr:col>
          <xdr:colOff>0</xdr:colOff>
          <xdr:row>16</xdr:row>
          <xdr:rowOff>6350</xdr:rowOff>
        </xdr:to>
        <xdr:sp macro="" textlink="">
          <xdr:nvSpPr>
            <xdr:cNvPr id="2053" name="Object 366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609600</xdr:colOff>
          <xdr:row>15</xdr:row>
          <xdr:rowOff>63500</xdr:rowOff>
        </xdr:from>
        <xdr:to>
          <xdr:col>1</xdr:col>
          <xdr:colOff>787400</xdr:colOff>
          <xdr:row>15</xdr:row>
          <xdr:rowOff>279400</xdr:rowOff>
        </xdr:to>
        <xdr:sp macro="" textlink="">
          <xdr:nvSpPr>
            <xdr:cNvPr id="2054" name="Object 38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533400</xdr:colOff>
          <xdr:row>15</xdr:row>
          <xdr:rowOff>63500</xdr:rowOff>
        </xdr:from>
        <xdr:to>
          <xdr:col>2</xdr:col>
          <xdr:colOff>965200</xdr:colOff>
          <xdr:row>15</xdr:row>
          <xdr:rowOff>273050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501650</xdr:colOff>
          <xdr:row>15</xdr:row>
          <xdr:rowOff>38100</xdr:rowOff>
        </xdr:from>
        <xdr:to>
          <xdr:col>3</xdr:col>
          <xdr:colOff>1079500</xdr:colOff>
          <xdr:row>15</xdr:row>
          <xdr:rowOff>273050</xdr:rowOff>
        </xdr:to>
        <xdr:sp macro="" textlink="">
          <xdr:nvSpPr>
            <xdr:cNvPr id="2056" name="Object 366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615950</xdr:colOff>
          <xdr:row>15</xdr:row>
          <xdr:rowOff>44450</xdr:rowOff>
        </xdr:from>
        <xdr:to>
          <xdr:col>4</xdr:col>
          <xdr:colOff>806450</xdr:colOff>
          <xdr:row>15</xdr:row>
          <xdr:rowOff>260350</xdr:rowOff>
        </xdr:to>
        <xdr:sp macro="" textlink="">
          <xdr:nvSpPr>
            <xdr:cNvPr id="2057" name="Object 36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387350</xdr:colOff>
          <xdr:row>15</xdr:row>
          <xdr:rowOff>50800</xdr:rowOff>
        </xdr:from>
        <xdr:to>
          <xdr:col>5</xdr:col>
          <xdr:colOff>1136650</xdr:colOff>
          <xdr:row>15</xdr:row>
          <xdr:rowOff>298450</xdr:rowOff>
        </xdr:to>
        <xdr:sp macro="" textlink="">
          <xdr:nvSpPr>
            <xdr:cNvPr id="2058" name="Object 383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514350</xdr:colOff>
          <xdr:row>11</xdr:row>
          <xdr:rowOff>25400</xdr:rowOff>
        </xdr:from>
        <xdr:to>
          <xdr:col>8</xdr:col>
          <xdr:colOff>641350</xdr:colOff>
          <xdr:row>11</xdr:row>
          <xdr:rowOff>177800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B5C43F98-FA8F-4C63-9648-20DAF68D7E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28</xdr:row>
          <xdr:rowOff>25400</xdr:rowOff>
        </xdr:from>
        <xdr:to>
          <xdr:col>0</xdr:col>
          <xdr:colOff>641350</xdr:colOff>
          <xdr:row>28</xdr:row>
          <xdr:rowOff>177800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555543FE-897F-47BB-9948-F9FB62D4CA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38928</xdr:rowOff>
    </xdr:from>
    <xdr:to>
      <xdr:col>2</xdr:col>
      <xdr:colOff>1638300</xdr:colOff>
      <xdr:row>36</xdr:row>
      <xdr:rowOff>25013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7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6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13" Type="http://schemas.openxmlformats.org/officeDocument/2006/relationships/image" Target="../media/image7.wmf"/><Relationship Id="rId18" Type="http://schemas.openxmlformats.org/officeDocument/2006/relationships/oleObject" Target="../embeddings/oleObject1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wmf"/><Relationship Id="rId12" Type="http://schemas.openxmlformats.org/officeDocument/2006/relationships/oleObject" Target="../embeddings/oleObject14.bin"/><Relationship Id="rId17" Type="http://schemas.openxmlformats.org/officeDocument/2006/relationships/image" Target="../media/image1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0.bin"/><Relationship Id="rId11" Type="http://schemas.openxmlformats.org/officeDocument/2006/relationships/oleObject" Target="../embeddings/oleObject13.bin"/><Relationship Id="rId5" Type="http://schemas.openxmlformats.org/officeDocument/2006/relationships/image" Target="../media/image4.wmf"/><Relationship Id="rId15" Type="http://schemas.openxmlformats.org/officeDocument/2006/relationships/image" Target="../media/image8.wmf"/><Relationship Id="rId10" Type="http://schemas.openxmlformats.org/officeDocument/2006/relationships/image" Target="../media/image6.wmf"/><Relationship Id="rId19" Type="http://schemas.openxmlformats.org/officeDocument/2006/relationships/oleObject" Target="../embeddings/oleObject18.bin"/><Relationship Id="rId4" Type="http://schemas.openxmlformats.org/officeDocument/2006/relationships/oleObject" Target="../embeddings/oleObject9.bin"/><Relationship Id="rId9" Type="http://schemas.openxmlformats.org/officeDocument/2006/relationships/oleObject" Target="../embeddings/oleObject12.bin"/><Relationship Id="rId14" Type="http://schemas.openxmlformats.org/officeDocument/2006/relationships/oleObject" Target="../embeddings/oleObject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CE33-483D-4743-8BAB-0F6498C93F53}">
  <dimension ref="A1:P17"/>
  <sheetViews>
    <sheetView zoomScaleNormal="100" workbookViewId="0">
      <selection activeCell="D22" sqref="D22"/>
    </sheetView>
  </sheetViews>
  <sheetFormatPr defaultRowHeight="14.5" x14ac:dyDescent="0.35"/>
  <cols>
    <col min="1" max="1" width="23.1796875" customWidth="1"/>
    <col min="2" max="2" width="17" customWidth="1"/>
    <col min="3" max="3" width="19.54296875" customWidth="1"/>
    <col min="4" max="4" width="15.36328125" customWidth="1"/>
    <col min="5" max="6" width="14.7265625" customWidth="1"/>
    <col min="7" max="10" width="20.7265625" customWidth="1"/>
    <col min="11" max="11" width="18.6328125" customWidth="1"/>
  </cols>
  <sheetData>
    <row r="1" spans="1:16" ht="38" customHeight="1" x14ac:dyDescent="0.35">
      <c r="A1" s="85" t="s">
        <v>13</v>
      </c>
      <c r="B1" s="85"/>
      <c r="C1" s="85"/>
      <c r="D1" s="85"/>
      <c r="F1" s="89" t="s">
        <v>14</v>
      </c>
      <c r="G1" s="89"/>
      <c r="H1" s="89"/>
      <c r="I1" s="89"/>
      <c r="J1" s="89"/>
      <c r="K1" s="89"/>
    </row>
    <row r="2" spans="1:16" x14ac:dyDescent="0.35">
      <c r="A2" s="84" t="s">
        <v>0</v>
      </c>
      <c r="B2" s="84"/>
      <c r="C2" s="84" t="s">
        <v>1</v>
      </c>
      <c r="D2" s="84"/>
      <c r="F2" s="86" t="s">
        <v>0</v>
      </c>
      <c r="G2" s="87"/>
      <c r="H2" s="88"/>
      <c r="I2" s="86" t="s">
        <v>1</v>
      </c>
      <c r="J2" s="87"/>
      <c r="K2" s="88"/>
    </row>
    <row r="3" spans="1:16" ht="15" x14ac:dyDescent="0.4">
      <c r="A3" s="71" t="s">
        <v>2</v>
      </c>
      <c r="B3" s="72" t="s">
        <v>3</v>
      </c>
      <c r="C3" s="71" t="s">
        <v>2</v>
      </c>
      <c r="D3" s="72" t="s">
        <v>3</v>
      </c>
      <c r="F3" s="1" t="s">
        <v>15</v>
      </c>
      <c r="G3" s="2"/>
      <c r="H3" s="2"/>
      <c r="I3" s="1" t="s">
        <v>15</v>
      </c>
      <c r="J3" s="2"/>
      <c r="K3" s="2"/>
    </row>
    <row r="4" spans="1:16" x14ac:dyDescent="0.35">
      <c r="A4" s="3" t="s">
        <v>4</v>
      </c>
      <c r="B4" s="5">
        <v>80.395309999999967</v>
      </c>
      <c r="C4" s="3" t="s">
        <v>7</v>
      </c>
      <c r="D4" s="5">
        <v>66.181792499999986</v>
      </c>
      <c r="F4" s="10">
        <f>B4-B$7</f>
        <v>-209.22516250000027</v>
      </c>
      <c r="G4" s="5">
        <f>ABS(F4)</f>
        <v>209.22516250000027</v>
      </c>
      <c r="H4" s="5">
        <f>F4^2</f>
        <v>43775.16862315152</v>
      </c>
      <c r="I4" s="10">
        <f>D4-D$7</f>
        <v>-74.174605833333331</v>
      </c>
      <c r="J4" s="5">
        <f>ABS(I4)</f>
        <v>74.174605833333331</v>
      </c>
      <c r="K4" s="5">
        <f>I4^2</f>
        <v>5501.8721505303674</v>
      </c>
    </row>
    <row r="5" spans="1:16" x14ac:dyDescent="0.35">
      <c r="A5" s="3" t="s">
        <v>5</v>
      </c>
      <c r="B5" s="5">
        <v>590.39536750000104</v>
      </c>
      <c r="C5" s="3" t="s">
        <v>8</v>
      </c>
      <c r="D5" s="5">
        <v>130.96627000000004</v>
      </c>
      <c r="F5" s="10">
        <f t="shared" ref="F5:F6" si="0">B5-B$7</f>
        <v>300.77489500000081</v>
      </c>
      <c r="G5" s="5">
        <f t="shared" ref="G5:G6" si="1">ABS(F5)</f>
        <v>300.77489500000081</v>
      </c>
      <c r="H5" s="5">
        <f t="shared" ref="H5:H6" si="2">F5^2</f>
        <v>90465.53746226152</v>
      </c>
      <c r="I5" s="10">
        <f t="shared" ref="I5:I6" si="3">D5-D$7</f>
        <v>-9.3901283333332799</v>
      </c>
      <c r="J5" s="5">
        <f t="shared" ref="J5:J6" si="4">ABS(I5)</f>
        <v>9.3901283333332799</v>
      </c>
      <c r="K5" s="5">
        <f t="shared" ref="K5:K6" si="5">I5^2</f>
        <v>88.17451011646844</v>
      </c>
    </row>
    <row r="6" spans="1:16" x14ac:dyDescent="0.35">
      <c r="A6" s="3" t="s">
        <v>6</v>
      </c>
      <c r="B6" s="5">
        <v>198.0707399999996</v>
      </c>
      <c r="C6" s="3" t="s">
        <v>9</v>
      </c>
      <c r="D6" s="5">
        <v>223.92113249999991</v>
      </c>
      <c r="F6" s="10">
        <f t="shared" si="0"/>
        <v>-91.54973250000063</v>
      </c>
      <c r="G6" s="5">
        <f t="shared" si="1"/>
        <v>91.54973250000063</v>
      </c>
      <c r="H6" s="5">
        <f t="shared" si="2"/>
        <v>8381.3535208216708</v>
      </c>
      <c r="I6" s="10">
        <f t="shared" si="3"/>
        <v>83.564734166666597</v>
      </c>
      <c r="J6" s="5">
        <f t="shared" si="4"/>
        <v>83.564734166666597</v>
      </c>
      <c r="K6" s="5">
        <f t="shared" si="5"/>
        <v>6983.0647963456559</v>
      </c>
    </row>
    <row r="7" spans="1:16" x14ac:dyDescent="0.35">
      <c r="A7" s="11" t="s">
        <v>10</v>
      </c>
      <c r="B7" s="8">
        <f>AVERAGE(B4:B6)</f>
        <v>289.62047250000023</v>
      </c>
      <c r="C7" s="11" t="s">
        <v>10</v>
      </c>
      <c r="D7" s="8">
        <f>AVERAGE(D4:D6)</f>
        <v>140.35639833333332</v>
      </c>
      <c r="F7" s="12"/>
      <c r="G7" s="8"/>
      <c r="H7" s="8"/>
      <c r="I7" s="12"/>
      <c r="J7" s="8"/>
      <c r="K7" s="8"/>
      <c r="N7" s="4"/>
      <c r="O7" s="4"/>
      <c r="P7" s="4"/>
    </row>
    <row r="8" spans="1:16" x14ac:dyDescent="0.35">
      <c r="A8" s="11"/>
      <c r="B8" s="8"/>
      <c r="C8" s="11"/>
      <c r="D8" s="8"/>
      <c r="F8" s="83" t="s">
        <v>17</v>
      </c>
      <c r="G8" s="83"/>
      <c r="H8" s="78" t="s">
        <v>0</v>
      </c>
      <c r="I8" s="78"/>
      <c r="J8" s="78" t="s">
        <v>1</v>
      </c>
      <c r="K8" s="78"/>
    </row>
    <row r="9" spans="1:16" x14ac:dyDescent="0.35">
      <c r="A9" s="73" t="s">
        <v>17</v>
      </c>
      <c r="B9" s="74" t="s">
        <v>0</v>
      </c>
      <c r="C9" s="74" t="s">
        <v>1</v>
      </c>
      <c r="D9" s="7"/>
      <c r="F9" s="82" t="s">
        <v>32</v>
      </c>
      <c r="G9" s="82"/>
      <c r="H9" s="77">
        <f>SUM(G4:G6)/3</f>
        <v>200.5165966666672</v>
      </c>
      <c r="I9" s="77"/>
      <c r="J9" s="77">
        <f>SUM(J4:J6)/3</f>
        <v>55.709822777777731</v>
      </c>
      <c r="K9" s="77"/>
    </row>
    <row r="10" spans="1:16" ht="17.5" customHeight="1" x14ac:dyDescent="0.35">
      <c r="A10" s="13" t="s">
        <v>11</v>
      </c>
      <c r="B10" s="14">
        <f>B5-B4</f>
        <v>510.00005750000105</v>
      </c>
      <c r="C10" s="14">
        <f>D6-D4</f>
        <v>157.73933999999991</v>
      </c>
      <c r="D10" s="6"/>
      <c r="F10" s="82" t="s">
        <v>16</v>
      </c>
      <c r="G10" s="82"/>
      <c r="H10" s="77">
        <f>_xlfn.STDEV.P(B4:B6)</f>
        <v>218.0382685113133</v>
      </c>
      <c r="I10" s="77"/>
      <c r="J10" s="77">
        <f>_xlfn.STDEV.P(D4:D6)</f>
        <v>64.738220181982385</v>
      </c>
      <c r="K10" s="77"/>
    </row>
    <row r="11" spans="1:16" ht="17.5" customHeight="1" x14ac:dyDescent="0.35">
      <c r="A11" s="13" t="s">
        <v>12</v>
      </c>
      <c r="B11" s="14">
        <f>B5/B4</f>
        <v>7.343654343767084</v>
      </c>
      <c r="C11" s="14">
        <f>D6/D4</f>
        <v>3.3834250182933614</v>
      </c>
      <c r="F11" s="82" t="s">
        <v>35</v>
      </c>
      <c r="G11" s="82"/>
      <c r="H11" s="80">
        <f>_xlfn.VAR.P(B4:B6)</f>
        <v>47540.686535411565</v>
      </c>
      <c r="I11" s="80"/>
      <c r="J11" s="80">
        <f>_xlfn.VAR.P(D4:D6)</f>
        <v>4191.0371523308313</v>
      </c>
      <c r="K11" s="80"/>
    </row>
    <row r="12" spans="1:16" ht="17.5" customHeight="1" x14ac:dyDescent="0.35">
      <c r="A12" s="6"/>
      <c r="B12" s="9"/>
      <c r="C12" s="9"/>
      <c r="F12" s="82" t="s">
        <v>36</v>
      </c>
      <c r="G12" s="82"/>
      <c r="H12" s="81">
        <f>H10/B7</f>
        <v>0.75284135347618819</v>
      </c>
      <c r="I12" s="81"/>
      <c r="J12" s="81">
        <f>J10/D7</f>
        <v>0.46124167441398123</v>
      </c>
      <c r="K12" s="81"/>
    </row>
    <row r="13" spans="1:16" x14ac:dyDescent="0.35">
      <c r="H13" s="79"/>
      <c r="I13" s="79"/>
      <c r="J13" s="79"/>
      <c r="K13" s="79"/>
    </row>
    <row r="16" spans="1:16" ht="20.5" customHeight="1" x14ac:dyDescent="0.35"/>
    <row r="17" ht="20.5" customHeight="1" x14ac:dyDescent="0.35"/>
  </sheetData>
  <mergeCells count="23">
    <mergeCell ref="A2:B2"/>
    <mergeCell ref="C2:D2"/>
    <mergeCell ref="A1:D1"/>
    <mergeCell ref="F2:H2"/>
    <mergeCell ref="F1:K1"/>
    <mergeCell ref="I2:K2"/>
    <mergeCell ref="F9:G9"/>
    <mergeCell ref="F10:G10"/>
    <mergeCell ref="F11:G11"/>
    <mergeCell ref="F12:G12"/>
    <mergeCell ref="F8:G8"/>
    <mergeCell ref="J13:K13"/>
    <mergeCell ref="H13:I13"/>
    <mergeCell ref="J11:K11"/>
    <mergeCell ref="J12:K12"/>
    <mergeCell ref="H12:I12"/>
    <mergeCell ref="H11:I11"/>
    <mergeCell ref="J10:K10"/>
    <mergeCell ref="H10:I10"/>
    <mergeCell ref="H8:I8"/>
    <mergeCell ref="J8:K8"/>
    <mergeCell ref="H9:I9"/>
    <mergeCell ref="J9:K9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 sizeWithCells="1">
              <from>
                <xdr:col>5</xdr:col>
                <xdr:colOff>234950</xdr:colOff>
                <xdr:row>2</xdr:row>
                <xdr:rowOff>25400</xdr:rowOff>
              </from>
              <to>
                <xdr:col>5</xdr:col>
                <xdr:colOff>374650</xdr:colOff>
                <xdr:row>2</xdr:row>
                <xdr:rowOff>184150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r:id="rId7">
            <anchor moveWithCells="1" sizeWithCells="1">
              <from>
                <xdr:col>6</xdr:col>
                <xdr:colOff>501650</xdr:colOff>
                <xdr:row>1</xdr:row>
                <xdr:rowOff>158750</xdr:rowOff>
              </from>
              <to>
                <xdr:col>6</xdr:col>
                <xdr:colOff>946150</xdr:colOff>
                <xdr:row>3</xdr:row>
                <xdr:rowOff>31750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7</xdr:col>
                <xdr:colOff>520700</xdr:colOff>
                <xdr:row>1</xdr:row>
                <xdr:rowOff>184150</xdr:rowOff>
              </from>
              <to>
                <xdr:col>7</xdr:col>
                <xdr:colOff>939800</xdr:colOff>
                <xdr:row>2</xdr:row>
                <xdr:rowOff>190500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34" r:id="rId10">
          <objectPr defaultSize="0" r:id="rId5">
            <anchor moveWithCells="1" sizeWithCells="1">
              <from>
                <xdr:col>8</xdr:col>
                <xdr:colOff>234950</xdr:colOff>
                <xdr:row>2</xdr:row>
                <xdr:rowOff>25400</xdr:rowOff>
              </from>
              <to>
                <xdr:col>8</xdr:col>
                <xdr:colOff>374650</xdr:colOff>
                <xdr:row>2</xdr:row>
                <xdr:rowOff>184150</xdr:rowOff>
              </to>
            </anchor>
          </objectPr>
        </oleObject>
      </mc:Choice>
      <mc:Fallback>
        <oleObject progId="Equation.3" shapeId="1034" r:id="rId10"/>
      </mc:Fallback>
    </mc:AlternateContent>
    <mc:AlternateContent xmlns:mc="http://schemas.openxmlformats.org/markup-compatibility/2006">
      <mc:Choice Requires="x14">
        <oleObject progId="Equation.3" shapeId="1035" r:id="rId11">
          <objectPr defaultSize="0" r:id="rId7">
            <anchor moveWithCells="1" sizeWithCells="1">
              <from>
                <xdr:col>9</xdr:col>
                <xdr:colOff>501650</xdr:colOff>
                <xdr:row>1</xdr:row>
                <xdr:rowOff>158750</xdr:rowOff>
              </from>
              <to>
                <xdr:col>9</xdr:col>
                <xdr:colOff>946150</xdr:colOff>
                <xdr:row>3</xdr:row>
                <xdr:rowOff>31750</xdr:rowOff>
              </to>
            </anchor>
          </objectPr>
        </oleObject>
      </mc:Choice>
      <mc:Fallback>
        <oleObject progId="Equation.3" shapeId="1035" r:id="rId11"/>
      </mc:Fallback>
    </mc:AlternateContent>
    <mc:AlternateContent xmlns:mc="http://schemas.openxmlformats.org/markup-compatibility/2006">
      <mc:Choice Requires="x14">
        <oleObject progId="Equation.3" shapeId="1037" r:id="rId12">
          <objectPr defaultSize="0" autoPict="0" r:id="rId9">
            <anchor moveWithCells="1" sizeWithCells="1">
              <from>
                <xdr:col>10</xdr:col>
                <xdr:colOff>457200</xdr:colOff>
                <xdr:row>2</xdr:row>
                <xdr:rowOff>6350</xdr:rowOff>
              </from>
              <to>
                <xdr:col>10</xdr:col>
                <xdr:colOff>895350</xdr:colOff>
                <xdr:row>3</xdr:row>
                <xdr:rowOff>12700</xdr:rowOff>
              </to>
            </anchor>
          </objectPr>
        </oleObject>
      </mc:Choice>
      <mc:Fallback>
        <oleObject progId="Equation.3" shapeId="1037" r:id="rId12"/>
      </mc:Fallback>
    </mc:AlternateContent>
    <mc:AlternateContent xmlns:mc="http://schemas.openxmlformats.org/markup-compatibility/2006">
      <mc:Choice Requires="x14">
        <oleObject progId="Equation.3" shapeId="1039" r:id="rId13">
          <objectPr defaultSize="0" r:id="rId5">
            <anchor moveWithCells="1" sizeWithCells="1">
              <from>
                <xdr:col>0</xdr:col>
                <xdr:colOff>558800</xdr:colOff>
                <xdr:row>6</xdr:row>
                <xdr:rowOff>19050</xdr:rowOff>
              </from>
              <to>
                <xdr:col>0</xdr:col>
                <xdr:colOff>685800</xdr:colOff>
                <xdr:row>6</xdr:row>
                <xdr:rowOff>177800</xdr:rowOff>
              </to>
            </anchor>
          </objectPr>
        </oleObject>
      </mc:Choice>
      <mc:Fallback>
        <oleObject progId="Equation.3" shapeId="1039" r:id="rId13"/>
      </mc:Fallback>
    </mc:AlternateContent>
    <mc:AlternateContent xmlns:mc="http://schemas.openxmlformats.org/markup-compatibility/2006">
      <mc:Choice Requires="x14">
        <oleObject progId="Equation.3" shapeId="1040" r:id="rId14">
          <objectPr defaultSize="0" r:id="rId5">
            <anchor moveWithCells="1" sizeWithCells="1">
              <from>
                <xdr:col>2</xdr:col>
                <xdr:colOff>558800</xdr:colOff>
                <xdr:row>6</xdr:row>
                <xdr:rowOff>19050</xdr:rowOff>
              </from>
              <to>
                <xdr:col>2</xdr:col>
                <xdr:colOff>685800</xdr:colOff>
                <xdr:row>6</xdr:row>
                <xdr:rowOff>177800</xdr:rowOff>
              </to>
            </anchor>
          </objectPr>
        </oleObject>
      </mc:Choice>
      <mc:Fallback>
        <oleObject progId="Equation.3" shapeId="1040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2FBB-EA83-4535-A39B-C800E8C72C5E}">
  <dimension ref="A1:K31"/>
  <sheetViews>
    <sheetView tabSelected="1" topLeftCell="A16" workbookViewId="0">
      <selection activeCell="C28" sqref="C28:D31"/>
    </sheetView>
  </sheetViews>
  <sheetFormatPr defaultRowHeight="14.5" x14ac:dyDescent="0.35"/>
  <cols>
    <col min="1" max="1" width="32.90625" customWidth="1"/>
    <col min="2" max="3" width="25.1796875" customWidth="1"/>
    <col min="4" max="6" width="20.7265625" customWidth="1"/>
    <col min="7" max="7" width="5.54296875" customWidth="1"/>
    <col min="8" max="8" width="7.7265625" customWidth="1"/>
    <col min="9" max="15" width="20.7265625" customWidth="1"/>
  </cols>
  <sheetData>
    <row r="1" spans="1:11" ht="15" thickBot="1" x14ac:dyDescent="0.4">
      <c r="A1" s="95" t="s">
        <v>18</v>
      </c>
      <c r="B1" s="96"/>
      <c r="C1" s="96"/>
      <c r="D1" s="96"/>
      <c r="E1" s="96"/>
      <c r="F1" s="97"/>
    </row>
    <row r="2" spans="1:11" x14ac:dyDescent="0.35">
      <c r="A2" s="98" t="s">
        <v>0</v>
      </c>
      <c r="B2" s="99"/>
      <c r="C2" s="100"/>
      <c r="D2" s="98" t="s">
        <v>1</v>
      </c>
      <c r="E2" s="99"/>
      <c r="F2" s="100"/>
    </row>
    <row r="3" spans="1:11" ht="15" thickBot="1" x14ac:dyDescent="0.4">
      <c r="A3" s="25" t="s">
        <v>2</v>
      </c>
      <c r="B3" s="26" t="s">
        <v>22</v>
      </c>
      <c r="C3" s="27" t="s">
        <v>19</v>
      </c>
      <c r="D3" s="25" t="s">
        <v>2</v>
      </c>
      <c r="E3" s="26" t="s">
        <v>22</v>
      </c>
      <c r="F3" s="27" t="s">
        <v>19</v>
      </c>
    </row>
    <row r="4" spans="1:11" x14ac:dyDescent="0.35">
      <c r="A4" s="22" t="s">
        <v>4</v>
      </c>
      <c r="B4" s="23">
        <v>5345.34</v>
      </c>
      <c r="C4" s="24">
        <v>284061</v>
      </c>
      <c r="D4" s="22" t="s">
        <v>7</v>
      </c>
      <c r="E4" s="23">
        <v>2693.03</v>
      </c>
      <c r="F4" s="24">
        <v>200591</v>
      </c>
      <c r="J4" s="108">
        <f>(B4/C4)*1000000</f>
        <v>18817.577914602851</v>
      </c>
      <c r="K4" s="108">
        <f>(E4/F4)*1000000</f>
        <v>13425.477713357031</v>
      </c>
    </row>
    <row r="5" spans="1:11" x14ac:dyDescent="0.35">
      <c r="A5" s="20" t="s">
        <v>5</v>
      </c>
      <c r="B5" s="16">
        <v>25475.58</v>
      </c>
      <c r="C5" s="21">
        <v>1922590</v>
      </c>
      <c r="D5" s="20" t="s">
        <v>8</v>
      </c>
      <c r="E5" s="16">
        <v>6080.02</v>
      </c>
      <c r="F5" s="21">
        <v>334780</v>
      </c>
      <c r="J5" s="108">
        <f t="shared" ref="J5:J7" si="0">(B5/C5)*1000000</f>
        <v>13250.6566662679</v>
      </c>
      <c r="K5" s="108">
        <f t="shared" ref="K5:K7" si="1">(E5/F5)*1000000</f>
        <v>18161.240217456241</v>
      </c>
    </row>
    <row r="6" spans="1:11" ht="15" thickBot="1" x14ac:dyDescent="0.4">
      <c r="A6" s="29" t="s">
        <v>6</v>
      </c>
      <c r="B6" s="30">
        <v>7472.14</v>
      </c>
      <c r="C6" s="31">
        <v>612074</v>
      </c>
      <c r="D6" s="29" t="s">
        <v>9</v>
      </c>
      <c r="E6" s="30">
        <v>8731.83</v>
      </c>
      <c r="F6" s="31">
        <v>629367</v>
      </c>
      <c r="J6" s="108">
        <f t="shared" si="0"/>
        <v>12207.902965981237</v>
      </c>
      <c r="K6" s="108">
        <f t="shared" si="1"/>
        <v>13873.987673328917</v>
      </c>
    </row>
    <row r="7" spans="1:11" x14ac:dyDescent="0.35">
      <c r="A7" s="36" t="s">
        <v>24</v>
      </c>
      <c r="B7" s="38">
        <f>SUM(B4:B6)</f>
        <v>38293.060000000005</v>
      </c>
      <c r="C7" s="44">
        <f>SUM(C4:C6)</f>
        <v>2818725</v>
      </c>
      <c r="D7" s="32" t="s">
        <v>24</v>
      </c>
      <c r="E7" s="33">
        <f>SUM(E4:E6)</f>
        <v>17504.88</v>
      </c>
      <c r="F7" s="34">
        <f>SUM(F4:F6)</f>
        <v>1164738</v>
      </c>
      <c r="J7" s="108">
        <f t="shared" si="0"/>
        <v>13585.24155424882</v>
      </c>
      <c r="K7" s="108">
        <f t="shared" si="1"/>
        <v>15029.027987410045</v>
      </c>
    </row>
    <row r="8" spans="1:11" ht="15" thickBot="1" x14ac:dyDescent="0.4">
      <c r="A8" s="37" t="s">
        <v>23</v>
      </c>
      <c r="B8" s="91">
        <f>(SUM(B4:B6)*1000000)/SUM(C4:C6)</f>
        <v>13585.241554248822</v>
      </c>
      <c r="C8" s="92"/>
      <c r="D8" s="35" t="s">
        <v>23</v>
      </c>
      <c r="E8" s="93">
        <f>(SUM(E4:E6)*1000000)/SUM(F4:F6)</f>
        <v>15029.027987410043</v>
      </c>
      <c r="F8" s="94"/>
      <c r="I8" s="109"/>
    </row>
    <row r="10" spans="1:11" x14ac:dyDescent="0.35">
      <c r="A10" s="83" t="s">
        <v>17</v>
      </c>
      <c r="B10" s="83"/>
      <c r="C10" s="28" t="s">
        <v>0</v>
      </c>
      <c r="D10" s="28" t="s">
        <v>1</v>
      </c>
    </row>
    <row r="11" spans="1:11" x14ac:dyDescent="0.35">
      <c r="A11" s="82" t="s">
        <v>20</v>
      </c>
      <c r="B11" s="82"/>
      <c r="C11" s="16">
        <f>_xlfn.STDEV.P(B4:B6)</f>
        <v>9030.0344070416231</v>
      </c>
      <c r="D11" s="16">
        <f>_xlfn.STDEV.P(E4:E6)</f>
        <v>2471.4121688756554</v>
      </c>
      <c r="I11" s="111" t="s">
        <v>20</v>
      </c>
      <c r="J11" s="113">
        <f>_xlfn.STDEV.P(J4:J6)</f>
        <v>2901.45079401976</v>
      </c>
      <c r="K11" s="113">
        <f>_xlfn.STDEV.P(K4:K6)</f>
        <v>2134.6126907748239</v>
      </c>
    </row>
    <row r="12" spans="1:11" x14ac:dyDescent="0.35">
      <c r="A12" s="101" t="s">
        <v>21</v>
      </c>
      <c r="B12" s="101"/>
      <c r="C12" s="16">
        <f>AVERAGE(B4:B6)</f>
        <v>12764.353333333334</v>
      </c>
      <c r="D12" s="16">
        <f>AVERAGE(E4:E6)</f>
        <v>5834.96</v>
      </c>
      <c r="I12" s="110" t="s">
        <v>21</v>
      </c>
      <c r="J12" s="112">
        <f>SUM(J4:J6)/3</f>
        <v>14758.712515617328</v>
      </c>
      <c r="K12" s="112">
        <f>SUM(K4:K6)/3</f>
        <v>15153.568534714062</v>
      </c>
    </row>
    <row r="13" spans="1:11" x14ac:dyDescent="0.35">
      <c r="A13" s="82" t="s">
        <v>34</v>
      </c>
      <c r="B13" s="82"/>
      <c r="C13" s="19">
        <f>C11/C12</f>
        <v>0.70744158918417244</v>
      </c>
      <c r="D13" s="19">
        <f>D11/D12</f>
        <v>0.42355254686847132</v>
      </c>
      <c r="I13" s="111" t="s">
        <v>34</v>
      </c>
      <c r="J13" s="19">
        <f>J11/J12</f>
        <v>0.19659240539779549</v>
      </c>
      <c r="K13" s="19">
        <f>K11/K12</f>
        <v>0.14086534705569947</v>
      </c>
    </row>
    <row r="15" spans="1:11" ht="27" customHeight="1" x14ac:dyDescent="0.35">
      <c r="A15" s="106" t="s">
        <v>0</v>
      </c>
      <c r="B15" s="106"/>
      <c r="C15" s="106"/>
      <c r="D15" s="106"/>
      <c r="E15" s="106"/>
      <c r="F15" s="106"/>
    </row>
    <row r="16" spans="1:11" ht="27.5" customHeight="1" x14ac:dyDescent="0.35">
      <c r="A16" s="17"/>
      <c r="B16" s="17"/>
      <c r="C16" s="17"/>
      <c r="D16" s="17"/>
      <c r="E16" s="17"/>
      <c r="F16" s="17"/>
    </row>
    <row r="17" spans="1:9" x14ac:dyDescent="0.35">
      <c r="A17" s="15" t="s">
        <v>4</v>
      </c>
      <c r="B17" s="5">
        <f>(B4*1000000)/C4</f>
        <v>18817.577914602851</v>
      </c>
      <c r="C17" s="5">
        <f>B17-B$8</f>
        <v>5232.3363603540292</v>
      </c>
      <c r="D17" s="5">
        <f>C17^2</f>
        <v>27377343.78788285</v>
      </c>
      <c r="E17" s="18">
        <f>C4/C$7</f>
        <v>0.10077641486842455</v>
      </c>
      <c r="F17" s="5">
        <f>D17*E17</f>
        <v>2758990.5555631677</v>
      </c>
    </row>
    <row r="18" spans="1:9" x14ac:dyDescent="0.35">
      <c r="A18" s="15" t="s">
        <v>5</v>
      </c>
      <c r="B18" s="5">
        <f>(B5*1000000)/C5</f>
        <v>13250.6566662679</v>
      </c>
      <c r="C18" s="5">
        <f>B18-B$8</f>
        <v>-334.58488798092185</v>
      </c>
      <c r="D18" s="5">
        <f t="shared" ref="D18:D25" si="2">C18^2</f>
        <v>111947.04726520603</v>
      </c>
      <c r="E18" s="18">
        <f>C5/C$7</f>
        <v>0.68207788982607387</v>
      </c>
      <c r="F18" s="5">
        <f t="shared" ref="F18:F25" si="3">D18*E18</f>
        <v>76356.605770911483</v>
      </c>
    </row>
    <row r="19" spans="1:9" x14ac:dyDescent="0.35">
      <c r="A19" s="15" t="s">
        <v>6</v>
      </c>
      <c r="B19" s="5">
        <f>(B6*1000000)/C6</f>
        <v>12207.902965981237</v>
      </c>
      <c r="C19" s="5">
        <f>B19-B$8</f>
        <v>-1377.3385882675848</v>
      </c>
      <c r="D19" s="5">
        <f t="shared" si="2"/>
        <v>1897061.5867309435</v>
      </c>
      <c r="E19" s="18">
        <f>C6/C$7</f>
        <v>0.2171456953055016</v>
      </c>
      <c r="F19" s="5">
        <f t="shared" si="3"/>
        <v>411938.75728804886</v>
      </c>
      <c r="G19" s="42" t="s">
        <v>25</v>
      </c>
      <c r="H19" s="43">
        <f>SQRT(SUM(F17:F19))/B8</f>
        <v>0.1326456156541736</v>
      </c>
      <c r="I19" s="41"/>
    </row>
    <row r="20" spans="1:9" x14ac:dyDescent="0.35">
      <c r="A20" s="39"/>
      <c r="B20" s="8"/>
      <c r="C20" s="8"/>
      <c r="D20" s="8"/>
      <c r="E20" s="40"/>
      <c r="F20" s="8"/>
    </row>
    <row r="21" spans="1:9" x14ac:dyDescent="0.35">
      <c r="A21" s="39"/>
      <c r="B21" s="8"/>
      <c r="C21" s="8"/>
      <c r="D21" s="8"/>
      <c r="E21" s="40"/>
      <c r="F21" s="8"/>
    </row>
    <row r="22" spans="1:9" ht="29" customHeight="1" x14ac:dyDescent="0.35">
      <c r="A22" s="107" t="s">
        <v>1</v>
      </c>
      <c r="B22" s="107"/>
      <c r="C22" s="107"/>
      <c r="D22" s="107"/>
      <c r="E22" s="107"/>
      <c r="F22" s="107"/>
    </row>
    <row r="23" spans="1:9" x14ac:dyDescent="0.35">
      <c r="A23" s="15" t="s">
        <v>7</v>
      </c>
      <c r="B23" s="5">
        <f>(E4*1000000)/F4</f>
        <v>13425.47771335703</v>
      </c>
      <c r="C23" s="5">
        <f>B23-E$8</f>
        <v>-1603.5502740530137</v>
      </c>
      <c r="D23" s="5">
        <f t="shared" si="2"/>
        <v>2571373.4814154953</v>
      </c>
      <c r="E23" s="18">
        <f>F4/F$7</f>
        <v>0.17221984686684902</v>
      </c>
      <c r="F23" s="5">
        <f t="shared" si="3"/>
        <v>442841.54720685305</v>
      </c>
    </row>
    <row r="24" spans="1:9" x14ac:dyDescent="0.35">
      <c r="A24" s="15" t="s">
        <v>8</v>
      </c>
      <c r="B24" s="5">
        <f>(E5*1000000)/F5</f>
        <v>18161.240217456241</v>
      </c>
      <c r="C24" s="5">
        <f>B24-E$8</f>
        <v>3132.2122300461979</v>
      </c>
      <c r="D24" s="5">
        <f t="shared" si="2"/>
        <v>9810753.4540509768</v>
      </c>
      <c r="E24" s="18">
        <f>F5/F$7</f>
        <v>0.28742944765260514</v>
      </c>
      <c r="F24" s="5">
        <f t="shared" si="3"/>
        <v>2819899.4463537601</v>
      </c>
    </row>
    <row r="25" spans="1:9" x14ac:dyDescent="0.35">
      <c r="A25" s="15" t="s">
        <v>9</v>
      </c>
      <c r="B25" s="5">
        <f>(E6*1000000)/F6</f>
        <v>13873.987673328917</v>
      </c>
      <c r="C25" s="5">
        <f>B25-E$8</f>
        <v>-1155.0403140811268</v>
      </c>
      <c r="D25" s="5">
        <f t="shared" si="2"/>
        <v>1334118.127152628</v>
      </c>
      <c r="E25" s="18">
        <f>F6/F$7</f>
        <v>0.54035070548054587</v>
      </c>
      <c r="F25" s="5">
        <f t="shared" si="3"/>
        <v>720891.67120130721</v>
      </c>
      <c r="G25" s="42" t="s">
        <v>25</v>
      </c>
      <c r="H25" s="43">
        <f>SQRT(SUM(F23:F25))/E8</f>
        <v>0.1328032640235132</v>
      </c>
    </row>
    <row r="26" spans="1:9" x14ac:dyDescent="0.35">
      <c r="F26" s="8"/>
    </row>
    <row r="27" spans="1:9" x14ac:dyDescent="0.35">
      <c r="A27" s="83" t="s">
        <v>17</v>
      </c>
      <c r="B27" s="83"/>
      <c r="C27" s="28" t="s">
        <v>0</v>
      </c>
      <c r="D27" s="28" t="s">
        <v>1</v>
      </c>
    </row>
    <row r="28" spans="1:9" x14ac:dyDescent="0.35">
      <c r="A28" s="82" t="s">
        <v>20</v>
      </c>
      <c r="B28" s="82"/>
      <c r="C28" s="75">
        <f>_xlfn.STDEV.P(B17:B19)</f>
        <v>2901.45079401976</v>
      </c>
      <c r="D28" s="75">
        <f>_xlfn.STDEV.P(B23:B25)</f>
        <v>2134.6126907748239</v>
      </c>
    </row>
    <row r="29" spans="1:9" x14ac:dyDescent="0.35">
      <c r="A29" s="101" t="s">
        <v>21</v>
      </c>
      <c r="B29" s="101"/>
      <c r="C29" s="75">
        <f>AVERAGE(B17:B19)</f>
        <v>14758.712515617328</v>
      </c>
      <c r="D29" s="75">
        <f>AVERAGE(B23:B25)</f>
        <v>15153.568534714062</v>
      </c>
    </row>
    <row r="30" spans="1:9" x14ac:dyDescent="0.35">
      <c r="A30" s="82" t="s">
        <v>34</v>
      </c>
      <c r="B30" s="82"/>
      <c r="C30" s="76">
        <f>C28/C29</f>
        <v>0.19659240539779549</v>
      </c>
      <c r="D30" s="76">
        <f>D28/D29</f>
        <v>0.14086534705569947</v>
      </c>
    </row>
    <row r="31" spans="1:9" ht="31.5" customHeight="1" x14ac:dyDescent="0.35">
      <c r="A31" s="90" t="s">
        <v>33</v>
      </c>
      <c r="B31" s="90"/>
      <c r="C31" s="114">
        <f>H19</f>
        <v>0.1326456156541736</v>
      </c>
      <c r="D31" s="114">
        <f>H25</f>
        <v>0.1328032640235132</v>
      </c>
    </row>
  </sheetData>
  <mergeCells count="16">
    <mergeCell ref="A28:B28"/>
    <mergeCell ref="A29:B29"/>
    <mergeCell ref="E8:F8"/>
    <mergeCell ref="A15:F15"/>
    <mergeCell ref="A22:F22"/>
    <mergeCell ref="A1:F1"/>
    <mergeCell ref="A2:C2"/>
    <mergeCell ref="D2:F2"/>
    <mergeCell ref="A11:B11"/>
    <mergeCell ref="A13:B13"/>
    <mergeCell ref="A12:B12"/>
    <mergeCell ref="A10:B10"/>
    <mergeCell ref="A27:B27"/>
    <mergeCell ref="A31:B31"/>
    <mergeCell ref="B8:C8"/>
    <mergeCell ref="A30:B3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autoPict="0" r:id="rId5">
            <anchor moveWithCells="1" sizeWithCells="1">
              <from>
                <xdr:col>0</xdr:col>
                <xdr:colOff>0</xdr:colOff>
                <xdr:row>14</xdr:row>
                <xdr:rowOff>165100</xdr:rowOff>
              </from>
              <to>
                <xdr:col>0</xdr:col>
                <xdr:colOff>0</xdr:colOff>
                <xdr:row>16</xdr:row>
                <xdr:rowOff>19050</xdr:rowOff>
              </to>
            </anchor>
          </objectPr>
        </oleObject>
      </mc:Choice>
      <mc:Fallback>
        <oleObject progId="Equation.3" shapeId="2050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7">
            <anchor moveWithCells="1" sizeWithCells="1">
              <from>
                <xdr:col>0</xdr:col>
                <xdr:colOff>0</xdr:colOff>
                <xdr:row>14</xdr:row>
                <xdr:rowOff>139700</xdr:rowOff>
              </from>
              <to>
                <xdr:col>0</xdr:col>
                <xdr:colOff>0</xdr:colOff>
                <xdr:row>16</xdr:row>
                <xdr:rowOff>6350</xdr:rowOff>
              </to>
            </anchor>
          </objectPr>
        </oleObject>
      </mc:Choice>
      <mc:Fallback>
        <oleObject progId="Equation.3" shapeId="2053" r:id="rId6"/>
      </mc:Fallback>
    </mc:AlternateContent>
    <mc:AlternateContent xmlns:mc="http://schemas.openxmlformats.org/markup-compatibility/2006">
      <mc:Choice Requires="x14">
        <oleObject progId="Equation.3" shapeId="2054" r:id="rId8">
          <objectPr defaultSize="0" autoPict="0" r:id="rId5">
            <anchor moveWithCells="1" sizeWithCells="1">
              <from>
                <xdr:col>1</xdr:col>
                <xdr:colOff>609600</xdr:colOff>
                <xdr:row>15</xdr:row>
                <xdr:rowOff>63500</xdr:rowOff>
              </from>
              <to>
                <xdr:col>1</xdr:col>
                <xdr:colOff>787400</xdr:colOff>
                <xdr:row>15</xdr:row>
                <xdr:rowOff>279400</xdr:rowOff>
              </to>
            </anchor>
          </objectPr>
        </oleObject>
      </mc:Choice>
      <mc:Fallback>
        <oleObject progId="Equation.3" shapeId="2054" r:id="rId8"/>
      </mc:Fallback>
    </mc:AlternateContent>
    <mc:AlternateContent xmlns:mc="http://schemas.openxmlformats.org/markup-compatibility/2006">
      <mc:Choice Requires="x14">
        <oleObject progId="Equation.3" shapeId="2055" r:id="rId9">
          <objectPr defaultSize="0" autoPict="0" r:id="rId10">
            <anchor moveWithCells="1" sizeWithCells="1">
              <from>
                <xdr:col>2</xdr:col>
                <xdr:colOff>533400</xdr:colOff>
                <xdr:row>15</xdr:row>
                <xdr:rowOff>63500</xdr:rowOff>
              </from>
              <to>
                <xdr:col>2</xdr:col>
                <xdr:colOff>965200</xdr:colOff>
                <xdr:row>15</xdr:row>
                <xdr:rowOff>273050</xdr:rowOff>
              </to>
            </anchor>
          </objectPr>
        </oleObject>
      </mc:Choice>
      <mc:Fallback>
        <oleObject progId="Equation.3" shapeId="2055" r:id="rId9"/>
      </mc:Fallback>
    </mc:AlternateContent>
    <mc:AlternateContent xmlns:mc="http://schemas.openxmlformats.org/markup-compatibility/2006">
      <mc:Choice Requires="x14">
        <oleObject progId="Equation.3" shapeId="2056" r:id="rId11">
          <objectPr defaultSize="0" autoPict="0" r:id="rId7">
            <anchor moveWithCells="1" sizeWithCells="1">
              <from>
                <xdr:col>3</xdr:col>
                <xdr:colOff>501650</xdr:colOff>
                <xdr:row>15</xdr:row>
                <xdr:rowOff>38100</xdr:rowOff>
              </from>
              <to>
                <xdr:col>3</xdr:col>
                <xdr:colOff>1079500</xdr:colOff>
                <xdr:row>15</xdr:row>
                <xdr:rowOff>273050</xdr:rowOff>
              </to>
            </anchor>
          </objectPr>
        </oleObject>
      </mc:Choice>
      <mc:Fallback>
        <oleObject progId="Equation.3" shapeId="2056" r:id="rId11"/>
      </mc:Fallback>
    </mc:AlternateContent>
    <mc:AlternateContent xmlns:mc="http://schemas.openxmlformats.org/markup-compatibility/2006">
      <mc:Choice Requires="x14">
        <oleObject progId="Equation.3" shapeId="2057" r:id="rId12">
          <objectPr defaultSize="0" autoPict="0" r:id="rId13">
            <anchor moveWithCells="1" sizeWithCells="1">
              <from>
                <xdr:col>4</xdr:col>
                <xdr:colOff>615950</xdr:colOff>
                <xdr:row>15</xdr:row>
                <xdr:rowOff>44450</xdr:rowOff>
              </from>
              <to>
                <xdr:col>4</xdr:col>
                <xdr:colOff>806450</xdr:colOff>
                <xdr:row>15</xdr:row>
                <xdr:rowOff>260350</xdr:rowOff>
              </to>
            </anchor>
          </objectPr>
        </oleObject>
      </mc:Choice>
      <mc:Fallback>
        <oleObject progId="Equation.3" shapeId="2057" r:id="rId12"/>
      </mc:Fallback>
    </mc:AlternateContent>
    <mc:AlternateContent xmlns:mc="http://schemas.openxmlformats.org/markup-compatibility/2006">
      <mc:Choice Requires="x14">
        <oleObject progId="Equation.3" shapeId="2058" r:id="rId14">
          <objectPr defaultSize="0" autoPict="0" r:id="rId15">
            <anchor moveWithCells="1" sizeWithCells="1">
              <from>
                <xdr:col>5</xdr:col>
                <xdr:colOff>387350</xdr:colOff>
                <xdr:row>15</xdr:row>
                <xdr:rowOff>50800</xdr:rowOff>
              </from>
              <to>
                <xdr:col>5</xdr:col>
                <xdr:colOff>1136650</xdr:colOff>
                <xdr:row>15</xdr:row>
                <xdr:rowOff>298450</xdr:rowOff>
              </to>
            </anchor>
          </objectPr>
        </oleObject>
      </mc:Choice>
      <mc:Fallback>
        <oleObject progId="Equation.3" shapeId="2058" r:id="rId14"/>
      </mc:Fallback>
    </mc:AlternateContent>
    <mc:AlternateContent xmlns:mc="http://schemas.openxmlformats.org/markup-compatibility/2006">
      <mc:Choice Requires="x14">
        <oleObject progId="Equation.3" shapeId="2059" r:id="rId16">
          <objectPr defaultSize="0" r:id="rId17">
            <anchor moveWithCells="1" sizeWithCells="1">
              <from>
                <xdr:col>8</xdr:col>
                <xdr:colOff>514350</xdr:colOff>
                <xdr:row>11</xdr:row>
                <xdr:rowOff>25400</xdr:rowOff>
              </from>
              <to>
                <xdr:col>8</xdr:col>
                <xdr:colOff>641350</xdr:colOff>
                <xdr:row>11</xdr:row>
                <xdr:rowOff>177800</xdr:rowOff>
              </to>
            </anchor>
          </objectPr>
        </oleObject>
      </mc:Choice>
      <mc:Fallback>
        <oleObject progId="Equation.3" shapeId="2059" r:id="rId16"/>
      </mc:Fallback>
    </mc:AlternateContent>
    <mc:AlternateContent xmlns:mc="http://schemas.openxmlformats.org/markup-compatibility/2006">
      <mc:Choice Requires="x14">
        <oleObject progId="Equation.3" shapeId="2060" r:id="rId18">
          <objectPr defaultSize="0" r:id="rId17">
            <anchor moveWithCells="1" sizeWithCells="1">
              <from>
                <xdr:col>0</xdr:col>
                <xdr:colOff>514350</xdr:colOff>
                <xdr:row>28</xdr:row>
                <xdr:rowOff>25400</xdr:rowOff>
              </from>
              <to>
                <xdr:col>0</xdr:col>
                <xdr:colOff>641350</xdr:colOff>
                <xdr:row>28</xdr:row>
                <xdr:rowOff>177800</xdr:rowOff>
              </to>
            </anchor>
          </objectPr>
        </oleObject>
      </mc:Choice>
      <mc:Fallback>
        <oleObject progId="Equation.3" shapeId="2060" r:id="rId18"/>
      </mc:Fallback>
    </mc:AlternateContent>
    <mc:AlternateContent xmlns:mc="http://schemas.openxmlformats.org/markup-compatibility/2006">
      <mc:Choice Requires="x14">
        <oleObject progId="Equation.3" shapeId="2049" r:id="rId19">
          <objectPr defaultSize="0" r:id="rId17">
            <anchor moveWithCells="1" sizeWithCells="1">
              <from>
                <xdr:col>0</xdr:col>
                <xdr:colOff>514350</xdr:colOff>
                <xdr:row>11</xdr:row>
                <xdr:rowOff>25400</xdr:rowOff>
              </from>
              <to>
                <xdr:col>0</xdr:col>
                <xdr:colOff>641350</xdr:colOff>
                <xdr:row>11</xdr:row>
                <xdr:rowOff>177800</xdr:rowOff>
              </to>
            </anchor>
          </objectPr>
        </oleObject>
      </mc:Choice>
      <mc:Fallback>
        <oleObject progId="Equation.3" shapeId="2049" r:id="rId1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3119-F180-4D49-BB53-DA1EC27D71CF}">
  <dimension ref="A1:H20"/>
  <sheetViews>
    <sheetView zoomScaleNormal="100" workbookViewId="0">
      <selection activeCell="F27" sqref="F27"/>
    </sheetView>
  </sheetViews>
  <sheetFormatPr defaultRowHeight="14.5" x14ac:dyDescent="0.35"/>
  <cols>
    <col min="1" max="4" width="24.54296875" customWidth="1"/>
    <col min="5" max="5" width="15.26953125" customWidth="1"/>
    <col min="6" max="6" width="19.81640625" customWidth="1"/>
    <col min="7" max="9" width="15.26953125" customWidth="1"/>
  </cols>
  <sheetData>
    <row r="1" spans="1:8" ht="34.5" customHeight="1" x14ac:dyDescent="0.3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26" x14ac:dyDescent="0.35">
      <c r="A2" s="52" t="s">
        <v>2</v>
      </c>
      <c r="B2" s="53" t="s">
        <v>22</v>
      </c>
      <c r="C2" s="53" t="s">
        <v>19</v>
      </c>
      <c r="D2" s="53" t="s">
        <v>26</v>
      </c>
      <c r="E2" s="54" t="s">
        <v>27</v>
      </c>
      <c r="F2" s="54" t="s">
        <v>28</v>
      </c>
      <c r="G2" s="53" t="s">
        <v>29</v>
      </c>
      <c r="H2" s="53" t="s">
        <v>30</v>
      </c>
    </row>
    <row r="3" spans="1:8" x14ac:dyDescent="0.35">
      <c r="A3" s="45" t="s">
        <v>6</v>
      </c>
      <c r="B3" s="46">
        <v>7472.14</v>
      </c>
      <c r="C3" s="46">
        <v>612074</v>
      </c>
      <c r="D3" s="47">
        <f>B3/C3</f>
        <v>1.2207902965981237E-2</v>
      </c>
      <c r="E3" s="18">
        <f>B3/B$6</f>
        <v>0.19513039699621815</v>
      </c>
      <c r="F3" s="18">
        <f>C3/C$6</f>
        <v>0.2171456953055016</v>
      </c>
      <c r="G3" s="55">
        <f>E3</f>
        <v>0.19513039699621815</v>
      </c>
      <c r="H3" s="55">
        <f>F3</f>
        <v>0.2171456953055016</v>
      </c>
    </row>
    <row r="4" spans="1:8" x14ac:dyDescent="0.35">
      <c r="A4" s="45" t="s">
        <v>5</v>
      </c>
      <c r="B4" s="46">
        <v>25475.58</v>
      </c>
      <c r="C4" s="46">
        <v>1922590</v>
      </c>
      <c r="D4" s="47">
        <f>B4/C4</f>
        <v>1.32506566662679E-2</v>
      </c>
      <c r="E4" s="18">
        <f t="shared" ref="E4:F5" si="0">B4/B$6</f>
        <v>0.6652792960395435</v>
      </c>
      <c r="F4" s="18">
        <f t="shared" si="0"/>
        <v>0.68207788982607387</v>
      </c>
      <c r="G4" s="55">
        <f>E3+E4</f>
        <v>0.86040969303576165</v>
      </c>
      <c r="H4" s="55">
        <f>F3+F4</f>
        <v>0.89922358513157552</v>
      </c>
    </row>
    <row r="5" spans="1:8" x14ac:dyDescent="0.35">
      <c r="A5" s="45" t="s">
        <v>4</v>
      </c>
      <c r="B5" s="46">
        <v>5345.34</v>
      </c>
      <c r="C5" s="46">
        <v>284061</v>
      </c>
      <c r="D5" s="47">
        <f>B5/C5</f>
        <v>1.881757791460285E-2</v>
      </c>
      <c r="E5" s="18">
        <f t="shared" si="0"/>
        <v>0.13959030696423844</v>
      </c>
      <c r="F5" s="18">
        <f t="shared" si="0"/>
        <v>0.10077641486842455</v>
      </c>
      <c r="G5" s="55">
        <f>SUM(E3:E5)</f>
        <v>1</v>
      </c>
      <c r="H5" s="55">
        <f>SUM(F3:F5)</f>
        <v>1</v>
      </c>
    </row>
    <row r="6" spans="1:8" ht="32.5" customHeight="1" x14ac:dyDescent="0.35">
      <c r="A6" s="52" t="s">
        <v>24</v>
      </c>
      <c r="B6" s="46">
        <f>SUM(B3:B5)</f>
        <v>38293.06</v>
      </c>
      <c r="C6" s="46">
        <f>SUM(C3:C5)</f>
        <v>2818725</v>
      </c>
      <c r="D6" s="56"/>
      <c r="E6" s="57"/>
      <c r="F6" s="57"/>
      <c r="G6" s="57"/>
      <c r="H6" s="57"/>
    </row>
    <row r="7" spans="1:8" x14ac:dyDescent="0.35">
      <c r="A7" s="49"/>
      <c r="B7" s="50"/>
      <c r="C7" s="50"/>
      <c r="D7" s="51"/>
    </row>
    <row r="8" spans="1:8" x14ac:dyDescent="0.35">
      <c r="A8" s="48"/>
      <c r="B8" s="48"/>
      <c r="C8" s="48"/>
      <c r="D8" s="48"/>
    </row>
    <row r="9" spans="1:8" ht="34.5" customHeight="1" x14ac:dyDescent="0.35">
      <c r="A9" s="102" t="s">
        <v>1</v>
      </c>
      <c r="B9" s="102"/>
      <c r="C9" s="102"/>
      <c r="D9" s="102"/>
      <c r="E9" s="102"/>
      <c r="F9" s="102"/>
      <c r="G9" s="102"/>
      <c r="H9" s="102"/>
    </row>
    <row r="10" spans="1:8" ht="30.5" customHeight="1" x14ac:dyDescent="0.35">
      <c r="A10" s="52" t="s">
        <v>2</v>
      </c>
      <c r="B10" s="53" t="s">
        <v>22</v>
      </c>
      <c r="C10" s="53" t="s">
        <v>19</v>
      </c>
      <c r="D10" s="53" t="s">
        <v>26</v>
      </c>
      <c r="E10" s="54" t="s">
        <v>27</v>
      </c>
      <c r="F10" s="54" t="s">
        <v>28</v>
      </c>
      <c r="G10" s="53" t="s">
        <v>29</v>
      </c>
      <c r="H10" s="53" t="s">
        <v>30</v>
      </c>
    </row>
    <row r="11" spans="1:8" x14ac:dyDescent="0.35">
      <c r="A11" s="45" t="s">
        <v>7</v>
      </c>
      <c r="B11" s="46">
        <v>2693.03</v>
      </c>
      <c r="C11" s="46">
        <v>200591</v>
      </c>
      <c r="D11" s="47">
        <f>B11/C11</f>
        <v>1.3425477713357031E-2</v>
      </c>
      <c r="E11" s="18">
        <f>B11/B$14</f>
        <v>0.15384452792592695</v>
      </c>
      <c r="F11" s="18">
        <f>C11/C$14</f>
        <v>0.17221984686684902</v>
      </c>
      <c r="G11" s="55">
        <f>E11</f>
        <v>0.15384452792592695</v>
      </c>
      <c r="H11" s="55">
        <f>F11</f>
        <v>0.17221984686684902</v>
      </c>
    </row>
    <row r="12" spans="1:8" x14ac:dyDescent="0.35">
      <c r="A12" s="45" t="s">
        <v>9</v>
      </c>
      <c r="B12" s="46">
        <v>8731.83</v>
      </c>
      <c r="C12" s="46">
        <v>629367</v>
      </c>
      <c r="D12" s="47">
        <f>B12/C12</f>
        <v>1.3873987673328916E-2</v>
      </c>
      <c r="E12" s="18">
        <f t="shared" ref="E12:E13" si="1">B12/B$14</f>
        <v>0.49882261403677142</v>
      </c>
      <c r="F12" s="18">
        <f t="shared" ref="F12:F13" si="2">C12/C$14</f>
        <v>0.54035070548054587</v>
      </c>
      <c r="G12" s="55">
        <f>E11+E12</f>
        <v>0.65266714196269837</v>
      </c>
      <c r="H12" s="55">
        <f>F11+F12</f>
        <v>0.71257055234739486</v>
      </c>
    </row>
    <row r="13" spans="1:8" x14ac:dyDescent="0.35">
      <c r="A13" s="45" t="s">
        <v>8</v>
      </c>
      <c r="B13" s="46">
        <v>6080.02</v>
      </c>
      <c r="C13" s="46">
        <v>334780</v>
      </c>
      <c r="D13" s="47">
        <f>B13/C13</f>
        <v>1.8161240217456243E-2</v>
      </c>
      <c r="E13" s="18">
        <f t="shared" si="1"/>
        <v>0.34733285803730163</v>
      </c>
      <c r="F13" s="18">
        <f t="shared" si="2"/>
        <v>0.28742944765260514</v>
      </c>
      <c r="G13" s="55">
        <f>SUM(E11:E13)</f>
        <v>1</v>
      </c>
      <c r="H13" s="55">
        <f>SUM(F11:F13)</f>
        <v>1</v>
      </c>
    </row>
    <row r="14" spans="1:8" ht="29.5" customHeight="1" x14ac:dyDescent="0.35">
      <c r="A14" s="52" t="s">
        <v>24</v>
      </c>
      <c r="B14" s="46">
        <f>SUM(B11:B13)</f>
        <v>17504.88</v>
      </c>
      <c r="C14" s="46">
        <f>SUM(C11:C13)</f>
        <v>1164738</v>
      </c>
      <c r="D14" s="56"/>
      <c r="E14" s="57"/>
      <c r="F14" s="57"/>
      <c r="G14" s="57"/>
      <c r="H14" s="57"/>
    </row>
    <row r="15" spans="1:8" ht="15" thickBot="1" x14ac:dyDescent="0.4"/>
    <row r="16" spans="1:8" x14ac:dyDescent="0.35">
      <c r="A16" s="103" t="s">
        <v>0</v>
      </c>
      <c r="B16" s="104"/>
      <c r="C16" s="103" t="s">
        <v>1</v>
      </c>
      <c r="D16" s="105"/>
      <c r="E16" s="103" t="s">
        <v>31</v>
      </c>
      <c r="F16" s="104"/>
    </row>
    <row r="17" spans="1:6" x14ac:dyDescent="0.35">
      <c r="A17" s="60">
        <v>0</v>
      </c>
      <c r="B17" s="62">
        <v>0</v>
      </c>
      <c r="C17" s="61">
        <v>0</v>
      </c>
      <c r="D17" s="67">
        <v>0</v>
      </c>
      <c r="E17" s="59">
        <v>0</v>
      </c>
      <c r="F17" s="58">
        <v>0</v>
      </c>
    </row>
    <row r="18" spans="1:6" ht="15" thickBot="1" x14ac:dyDescent="0.4">
      <c r="A18" s="63">
        <v>0.2171456953055016</v>
      </c>
      <c r="B18" s="62">
        <v>0.19513039699621815</v>
      </c>
      <c r="C18" s="64">
        <v>0.17221984686684902</v>
      </c>
      <c r="D18" s="68">
        <v>0.15384452792592695</v>
      </c>
      <c r="E18" s="69">
        <v>1</v>
      </c>
      <c r="F18" s="70">
        <v>1</v>
      </c>
    </row>
    <row r="19" spans="1:6" x14ac:dyDescent="0.35">
      <c r="A19" s="63">
        <v>0.89922358513157552</v>
      </c>
      <c r="B19" s="62">
        <v>0.86040969303576165</v>
      </c>
      <c r="C19" s="63">
        <v>0.71257055234739486</v>
      </c>
      <c r="D19" s="62">
        <v>0.65266714196269837</v>
      </c>
    </row>
    <row r="20" spans="1:6" ht="15" thickBot="1" x14ac:dyDescent="0.4">
      <c r="A20" s="65">
        <v>1</v>
      </c>
      <c r="B20" s="66">
        <v>1</v>
      </c>
      <c r="C20" s="65">
        <v>1</v>
      </c>
      <c r="D20" s="66">
        <v>1</v>
      </c>
    </row>
  </sheetData>
  <mergeCells count="5">
    <mergeCell ref="A9:H9"/>
    <mergeCell ref="A1:H1"/>
    <mergeCell ref="A16:B16"/>
    <mergeCell ref="C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απασχόληση</vt:lpstr>
      <vt:lpstr>ΑΕΠ &amp; πληθυσμός</vt:lpstr>
      <vt:lpstr>Lorenz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Gourzis Konstantinos</dc:creator>
  <cp:lastModifiedBy>Gourzis Konstantinos</cp:lastModifiedBy>
  <dcterms:created xsi:type="dcterms:W3CDTF">2022-05-16T15:47:12Z</dcterms:created>
  <dcterms:modified xsi:type="dcterms:W3CDTF">2022-05-19T16:14:11Z</dcterms:modified>
</cp:coreProperties>
</file>